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RIIGIMAJADE üürilepingud/Tallinna mnt 14/Leping RaMiga/Muudatus nr 1/"/>
    </mc:Choice>
  </mc:AlternateContent>
  <xr:revisionPtr revIDLastSave="85" documentId="13_ncr:1_{274C9A91-196C-4F78-8EA1-4B3071D22368}" xr6:coauthVersionLast="47" xr6:coauthVersionMax="47" xr10:uidLastSave="{496A9C20-5D91-4A79-8BDF-922C7719AF9F}"/>
  <workbookProtection workbookAlgorithmName="SHA-512" workbookHashValue="51qFZeohjWogekfUP4Y4KH+ZR1Q/+YihBHgpYGFzDr52e1vHa3IH8vReQCPCbrwXemduZBMMJ9m1o9m5lAiUiA==" workbookSaltValue="Zm5eoVEmtgBod0oZWj+rPQ==" workbookSpinCount="100000" lockStructure="1"/>
  <bookViews>
    <workbookView xWindow="30660" yWindow="1140" windowWidth="21600" windowHeight="12735" tabRatio="656" xr2:uid="{00000000-000D-0000-FFFF-FFFF00000000}"/>
  </bookViews>
  <sheets>
    <sheet name="Lepingu lisa" sheetId="11" r:id="rId1"/>
    <sheet name="Hoone üldandmed" sheetId="9" r:id="rId2"/>
    <sheet name="Eksplikatsioon_summad" sheetId="8" r:id="rId3"/>
    <sheet name="Eksplikatsioon" sheetId="1"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BA8" i="11"/>
  <c r="AZ8" i="11"/>
  <c r="A7" i="11"/>
  <c r="AZ10" i="11" l="1"/>
  <c r="BA10" i="11"/>
  <c r="AZ9" i="11"/>
  <c r="BA9" i="11"/>
  <c r="AW11" i="11"/>
  <c r="AX3" i="11"/>
  <c r="BA11" i="11" l="1"/>
  <c r="AZ11" i="11"/>
  <c r="BB11" i="11"/>
  <c r="AY11" i="11"/>
  <c r="AW12" i="11"/>
  <c r="E85" i="11"/>
  <c r="A85" i="11"/>
  <c r="O4" i="1"/>
  <c r="P4" i="1"/>
  <c r="AZ12" i="11" l="1"/>
  <c r="BA12" i="11"/>
  <c r="BC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O180" i="11"/>
  <c r="AR60" i="11"/>
  <c r="AR61" i="11"/>
  <c r="AL224" i="11"/>
  <c r="AF208" i="11"/>
  <c r="AL57" i="11"/>
  <c r="AJ188" i="11"/>
  <c r="AQ43" i="11"/>
  <c r="AF148" i="11"/>
  <c r="AF212" i="11"/>
  <c r="AO56" i="11"/>
  <c r="AD156" i="11"/>
  <c r="AQ34" i="11"/>
  <c r="AL109" i="11"/>
  <c r="AS167" i="11"/>
  <c r="AU173" i="11"/>
  <c r="AO174" i="11"/>
  <c r="AQ200" i="11"/>
  <c r="AN202" i="11"/>
  <c r="AP84" i="11"/>
  <c r="AG116" i="11"/>
  <c r="AI151" i="11"/>
  <c r="AJ178" i="11"/>
  <c r="AT58"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D190" i="11"/>
  <c r="AL191" i="11"/>
  <c r="AE196" i="11"/>
  <c r="AM206" i="11"/>
  <c r="AR210" i="11"/>
  <c r="AQ214" i="11"/>
  <c r="AJ228" i="11"/>
  <c r="AE37" i="11"/>
  <c r="AQ58" i="11"/>
  <c r="AR80" i="11"/>
  <c r="AH88" i="11"/>
  <c r="AG96" i="11"/>
  <c r="AM109" i="11"/>
  <c r="AS114" i="11"/>
  <c r="AF115" i="11"/>
  <c r="AI119" i="11"/>
  <c r="AJ121" i="11"/>
  <c r="AI125" i="11"/>
  <c r="AJ135"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Q77" i="11"/>
  <c r="AR77" i="11"/>
  <c r="AM78" i="11"/>
  <c r="AU83" i="11"/>
  <c r="AL84" i="11"/>
  <c r="AO84" i="11"/>
  <c r="AP87" i="11"/>
  <c r="AU88" i="11"/>
  <c r="AF88" i="11"/>
  <c r="AN88" i="11"/>
  <c r="AR95" i="11"/>
  <c r="AN62" i="11"/>
  <c r="AM62" i="11"/>
  <c r="AI63" i="11"/>
  <c r="AL63" i="11"/>
  <c r="AN63" i="11"/>
  <c r="AI65" i="11"/>
  <c r="AF65" i="11"/>
  <c r="AJ68" i="11"/>
  <c r="AR68" i="11"/>
  <c r="AG70"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L144" i="11"/>
  <c r="AS58" i="11"/>
  <c r="AO58" i="11"/>
  <c r="AT60" i="11"/>
  <c r="AP60" i="11"/>
  <c r="AG62" i="11"/>
  <c r="AD62" i="11"/>
  <c r="AQ62" i="11"/>
  <c r="AR64" i="11"/>
  <c r="AG6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G131" i="11"/>
  <c r="AD131" i="11"/>
  <c r="AF147" i="11"/>
  <c r="AI147" i="11"/>
  <c r="AH147" i="11"/>
  <c r="AC147" i="11"/>
  <c r="AS147" i="11"/>
  <c r="AP147" i="11"/>
  <c r="AM147" i="11"/>
  <c r="AS155" i="11"/>
  <c r="AI155" i="11"/>
  <c r="AG163" i="11"/>
  <c r="AJ171" i="11"/>
  <c r="AS171" i="11"/>
  <c r="AR171" i="11"/>
  <c r="AL171" i="11"/>
  <c r="AE171" i="11"/>
  <c r="AH171" i="11"/>
  <c r="AO171" i="11"/>
  <c r="AG171"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Q61" i="11"/>
  <c r="AF63" i="11"/>
  <c r="AU65" i="11"/>
  <c r="AP65" i="11"/>
  <c r="AQ69"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L131" i="11"/>
  <c r="AS131" i="11"/>
  <c r="AI132" i="11"/>
  <c r="AG132" i="11"/>
  <c r="AF134" i="11"/>
  <c r="AJ134" i="11"/>
  <c r="AK134" i="11"/>
  <c r="AM134" i="11"/>
  <c r="AG135" i="11"/>
  <c r="AH135" i="11"/>
  <c r="AF136" i="11"/>
  <c r="AM136"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U131" i="11"/>
  <c r="AJ131" i="11"/>
  <c r="AL132" i="11"/>
  <c r="AC133" i="11"/>
  <c r="AG134" i="11"/>
  <c r="AT134" i="11"/>
  <c r="AE134" i="11"/>
  <c r="AP135" i="11"/>
  <c r="AK135" i="11"/>
  <c r="AS135" i="11"/>
  <c r="AR135" i="11"/>
  <c r="AS136" i="11"/>
  <c r="AL136" i="11"/>
  <c r="AC136"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G31" i="11"/>
  <c r="AC23" i="11"/>
  <c r="AO27"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H17" i="11"/>
  <c r="AH22" i="11"/>
  <c r="AQ22" i="11"/>
  <c r="AN20" i="11"/>
  <c r="AP20" i="11"/>
  <c r="AJ22" i="11"/>
  <c r="AP22" i="11"/>
  <c r="AS22" i="11"/>
  <c r="AR30" i="11"/>
  <c r="AG30" i="11"/>
  <c r="AK15" i="11"/>
  <c r="AP23" i="11"/>
  <c r="AN23" i="11"/>
  <c r="AM23" i="11"/>
  <c r="AG23" i="11"/>
  <c r="AM27" i="11"/>
  <c r="AU27" i="11"/>
  <c r="AG27" i="11"/>
  <c r="AN27" i="11"/>
  <c r="AP27"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T18" i="11"/>
  <c r="AI22" i="11"/>
  <c r="AF22" i="11"/>
  <c r="AO22" i="11"/>
  <c r="AE30" i="11"/>
  <c r="AI30" i="11"/>
  <c r="AN30" i="11"/>
  <c r="AH30" i="11"/>
  <c r="AS30" i="11"/>
  <c r="AU15" i="11"/>
  <c r="AI15" i="11"/>
  <c r="AJ15" i="11"/>
  <c r="AG15" i="11"/>
  <c r="AE23" i="11"/>
  <c r="AU23" i="11"/>
  <c r="AS23" i="11"/>
  <c r="AH23" i="11"/>
  <c r="AJ23"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T137" i="11" l="1"/>
  <c r="T231" i="11"/>
  <c r="O137" i="11"/>
  <c r="O231" i="11"/>
  <c r="S137" i="11"/>
  <c r="S231" i="11"/>
  <c r="N137" i="11"/>
  <c r="N231" i="11"/>
  <c r="P137" i="11"/>
  <c r="P231" i="11"/>
  <c r="J137" i="11"/>
  <c r="J231" i="11"/>
  <c r="M137" i="11"/>
  <c r="M231" i="11"/>
  <c r="L137" i="11"/>
  <c r="L231" i="11"/>
  <c r="Q137" i="11"/>
  <c r="Q231" i="11"/>
  <c r="R137" i="11"/>
  <c r="R231" i="11"/>
  <c r="K137" i="11"/>
  <c r="K231" i="11"/>
  <c r="AZ7" i="11"/>
  <c r="J74" i="11"/>
  <c r="J129" i="11"/>
  <c r="J73" i="11"/>
  <c r="J179" i="11"/>
  <c r="J130" i="11"/>
  <c r="J8" i="11"/>
  <c r="R73" i="11"/>
  <c r="R74" i="11"/>
  <c r="R129" i="11"/>
  <c r="R179" i="11"/>
  <c r="R130" i="11"/>
  <c r="R8" i="11"/>
  <c r="K130" i="11"/>
  <c r="K73" i="11"/>
  <c r="K129" i="11"/>
  <c r="K179" i="11"/>
  <c r="K74" i="11"/>
  <c r="K8" i="11"/>
  <c r="M130" i="11"/>
  <c r="M129" i="11"/>
  <c r="M73" i="11"/>
  <c r="M179" i="11"/>
  <c r="M74" i="11"/>
  <c r="M8" i="11"/>
  <c r="L73" i="11"/>
  <c r="L129" i="11"/>
  <c r="L74" i="11"/>
  <c r="L179" i="11"/>
  <c r="L130" i="11"/>
  <c r="L8" i="11"/>
  <c r="P74" i="11"/>
  <c r="P130" i="11"/>
  <c r="P179" i="11"/>
  <c r="P129" i="11"/>
  <c r="P73" i="11"/>
  <c r="P8" i="11"/>
  <c r="T130" i="11"/>
  <c r="T73" i="11"/>
  <c r="T129" i="11"/>
  <c r="T179" i="11"/>
  <c r="T74" i="11"/>
  <c r="T8" i="11"/>
  <c r="O73" i="11"/>
  <c r="O179" i="11"/>
  <c r="O129" i="11"/>
  <c r="O130" i="11"/>
  <c r="O74" i="11"/>
  <c r="O8" i="11"/>
  <c r="Q129" i="11"/>
  <c r="Q74" i="11"/>
  <c r="Q179" i="11"/>
  <c r="Q130" i="11"/>
  <c r="Q73" i="11"/>
  <c r="Q8" i="11"/>
  <c r="S179" i="11"/>
  <c r="S129" i="11"/>
  <c r="S130" i="11"/>
  <c r="S74" i="11"/>
  <c r="S73" i="11"/>
  <c r="S8" i="11"/>
  <c r="N130" i="11"/>
  <c r="N74" i="11"/>
  <c r="N179" i="11"/>
  <c r="N129" i="11"/>
  <c r="N73" i="11"/>
  <c r="N8" i="1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U137" i="11" l="1"/>
  <c r="U231" i="11"/>
  <c r="U130" i="11"/>
  <c r="U179" i="11"/>
  <c r="U129" i="11"/>
  <c r="U73" i="11"/>
  <c r="U74" i="11"/>
  <c r="U8" i="1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4" i="1"/>
  <c r="V137" i="11" l="1"/>
  <c r="V231" i="11"/>
  <c r="BA3" i="11"/>
  <c r="BA4" i="11"/>
  <c r="V74" i="11"/>
  <c r="V179" i="11"/>
  <c r="V130" i="11"/>
  <c r="V73" i="11"/>
  <c r="V129" i="11"/>
  <c r="V8" i="11"/>
  <c r="BA5" i="11"/>
  <c r="BA24" i="11"/>
  <c r="AZ24" i="11"/>
  <c r="BA6"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AC4" i="1"/>
  <c r="W137" i="11" l="1"/>
  <c r="W231" i="11"/>
  <c r="BA7" i="11"/>
  <c r="W74" i="11"/>
  <c r="W129" i="11"/>
  <c r="W73" i="11"/>
  <c r="W179" i="11"/>
  <c r="W130" i="11"/>
  <c r="W8"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4" i="1"/>
  <c r="X137" i="11" l="1"/>
  <c r="X231" i="11"/>
  <c r="X179" i="11"/>
  <c r="X129" i="11"/>
  <c r="X73" i="11"/>
  <c r="X74" i="11"/>
  <c r="X130" i="11"/>
  <c r="X8" i="1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4" i="1"/>
  <c r="Y137" i="11" l="1"/>
  <c r="Y231" i="11"/>
  <c r="Y179" i="11"/>
  <c r="Y130" i="11"/>
  <c r="Y74" i="11"/>
  <c r="Y129" i="11"/>
  <c r="Y73" i="11"/>
  <c r="Y8" i="1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4" i="1"/>
  <c r="Z137" i="11" l="1"/>
  <c r="Z231" i="11"/>
  <c r="Z73" i="11"/>
  <c r="Z179" i="11"/>
  <c r="Z130" i="11"/>
  <c r="Z129" i="11"/>
  <c r="Z74" i="11"/>
  <c r="Z8"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4" i="1"/>
  <c r="AA137" i="11" l="1"/>
  <c r="AA231" i="11"/>
  <c r="AA179" i="11"/>
  <c r="AA73" i="11"/>
  <c r="AA130" i="11"/>
  <c r="AA129" i="11"/>
  <c r="AA74" i="11"/>
  <c r="AA8"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AB137" i="11" l="1"/>
  <c r="AM137" i="11" s="1"/>
  <c r="AB231" i="11"/>
  <c r="AS231" i="11" s="1"/>
  <c r="AB179" i="11"/>
  <c r="AB74" i="11"/>
  <c r="AS74" i="11" s="1"/>
  <c r="AB73" i="11"/>
  <c r="AT73" i="11" s="1"/>
  <c r="AB130" i="11"/>
  <c r="AR130" i="11" s="1"/>
  <c r="AB129" i="11"/>
  <c r="AT129" i="11" s="1"/>
  <c r="AB8" i="11"/>
  <c r="AT8" i="11" s="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P137" i="11" l="1"/>
  <c r="AO137" i="11"/>
  <c r="AN137" i="11"/>
  <c r="AK137" i="11"/>
  <c r="AC137" i="11"/>
  <c r="AL137" i="11"/>
  <c r="AE137" i="11"/>
  <c r="AJ137" i="11"/>
  <c r="AR137" i="11"/>
  <c r="AD137" i="11"/>
  <c r="AG137" i="11"/>
  <c r="AS137" i="11"/>
  <c r="AF137" i="11"/>
  <c r="AU137" i="11"/>
  <c r="AR231" i="11"/>
  <c r="AQ137" i="11"/>
  <c r="AI137" i="11"/>
  <c r="AT231" i="11"/>
  <c r="AU231" i="11"/>
  <c r="AM231" i="11"/>
  <c r="AK231" i="11"/>
  <c r="AI231" i="11"/>
  <c r="AH231" i="11"/>
  <c r="AE231" i="11"/>
  <c r="AD231" i="11"/>
  <c r="AC231" i="11"/>
  <c r="AF231" i="11"/>
  <c r="AJ231" i="11"/>
  <c r="AL231" i="11"/>
  <c r="AO231" i="11"/>
  <c r="AG231" i="11"/>
  <c r="AN231" i="11"/>
  <c r="AQ231" i="11"/>
  <c r="AT137" i="11"/>
  <c r="AH137" i="11"/>
  <c r="AP231" i="11"/>
  <c r="AT130" i="11"/>
  <c r="AO73" i="11"/>
  <c r="AR129" i="11"/>
  <c r="AU179" i="11"/>
  <c r="AD179" i="11"/>
  <c r="AM179" i="11"/>
  <c r="AG179" i="11"/>
  <c r="AK179" i="11"/>
  <c r="AC179" i="11"/>
  <c r="AJ179" i="11"/>
  <c r="AH179" i="11"/>
  <c r="AL179" i="11"/>
  <c r="AF179" i="11"/>
  <c r="AQ179" i="11"/>
  <c r="AI179" i="11"/>
  <c r="AR179" i="11"/>
  <c r="AN179" i="11"/>
  <c r="AP179" i="11"/>
  <c r="AO179" i="11"/>
  <c r="AE179" i="11"/>
  <c r="AS179" i="11"/>
  <c r="AT179" i="11"/>
  <c r="AT74" i="11"/>
  <c r="AS8" i="11"/>
  <c r="AQ74" i="11"/>
  <c r="AP130" i="11"/>
  <c r="AQ130" i="11"/>
  <c r="AU8" i="11"/>
  <c r="AL8" i="11"/>
  <c r="AH8" i="11"/>
  <c r="AJ8" i="11"/>
  <c r="AE8" i="11"/>
  <c r="AG8" i="11"/>
  <c r="AK8" i="11"/>
  <c r="AI8" i="11"/>
  <c r="AM8" i="11"/>
  <c r="AF8" i="11"/>
  <c r="AD8" i="11"/>
  <c r="AC8" i="11"/>
  <c r="AN8" i="11"/>
  <c r="AO8" i="11"/>
  <c r="AQ8" i="11"/>
  <c r="AU129" i="11"/>
  <c r="AM129" i="11"/>
  <c r="AK129" i="11"/>
  <c r="AC129" i="11"/>
  <c r="AN129" i="11"/>
  <c r="AG129" i="11"/>
  <c r="AF129" i="11"/>
  <c r="AD129" i="11"/>
  <c r="AL129" i="11"/>
  <c r="AH129" i="11"/>
  <c r="AE129" i="11"/>
  <c r="AI129" i="11"/>
  <c r="AQ129" i="11"/>
  <c r="AP129" i="11"/>
  <c r="AJ129" i="11"/>
  <c r="AO129" i="11"/>
  <c r="AS129" i="11"/>
  <c r="AU130" i="11"/>
  <c r="AI130" i="11"/>
  <c r="AG130" i="11"/>
  <c r="AN130" i="11"/>
  <c r="AH130" i="11"/>
  <c r="AJ130" i="11"/>
  <c r="AF130" i="11"/>
  <c r="AD130" i="11"/>
  <c r="AK130" i="11"/>
  <c r="AL130" i="11"/>
  <c r="AO130" i="11"/>
  <c r="AS130" i="11"/>
  <c r="AM130" i="11"/>
  <c r="AE130" i="11"/>
  <c r="AC130" i="11"/>
  <c r="AP8" i="11"/>
  <c r="AR8" i="11"/>
  <c r="AU73" i="11"/>
  <c r="AK73" i="11"/>
  <c r="AD73" i="11"/>
  <c r="AH73" i="11"/>
  <c r="AG73" i="11"/>
  <c r="AN73" i="11"/>
  <c r="AJ73" i="11"/>
  <c r="AI73" i="11"/>
  <c r="AL73" i="11"/>
  <c r="AM73" i="11"/>
  <c r="AF73" i="11"/>
  <c r="AE73" i="11"/>
  <c r="AC73" i="11"/>
  <c r="AS73" i="11"/>
  <c r="AQ73" i="11"/>
  <c r="AP73" i="11"/>
  <c r="AR73" i="11"/>
  <c r="AU74" i="11"/>
  <c r="AC74" i="11"/>
  <c r="AF74" i="11"/>
  <c r="AH74" i="11"/>
  <c r="AK74" i="11"/>
  <c r="AI74" i="11"/>
  <c r="AL74" i="11"/>
  <c r="AM74" i="11"/>
  <c r="AG74" i="11"/>
  <c r="AD74" i="11"/>
  <c r="AP74" i="11"/>
  <c r="AO74" i="11"/>
  <c r="AN74" i="11"/>
  <c r="AE74" i="11"/>
  <c r="AJ74" i="11"/>
  <c r="AR74" i="1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AZ33" i="11" l="1"/>
  <c r="BA33" i="11"/>
  <c r="I18" i="4"/>
  <c r="C20" i="4"/>
  <c r="C30" i="4" s="1"/>
  <c r="C40" i="4" s="1"/>
  <c r="C50" i="4" s="1"/>
  <c r="C60" i="4" s="1"/>
  <c r="AY33" i="11"/>
  <c r="AW34" i="11"/>
  <c r="BC33" i="11"/>
  <c r="BB33" i="11"/>
  <c r="BC4"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I21" i="4" l="1"/>
  <c r="I24" i="4"/>
  <c r="I27" i="4"/>
  <c r="I25" i="4"/>
  <c r="I23" i="4"/>
  <c r="I26" i="4"/>
  <c r="AZ34" i="11"/>
  <c r="BA34" i="1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B7" i="11"/>
  <c r="BC7"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D30" i="11" s="1"/>
  <c r="BC47" i="11"/>
  <c r="AY47" i="11"/>
  <c r="BB47" i="11"/>
  <c r="BD3" i="11"/>
  <c r="BD6" i="11"/>
  <c r="BD4" i="11"/>
  <c r="BD8"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31" i="11" l="1"/>
  <c r="BD22" i="1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<sst xmlns="http://schemas.openxmlformats.org/spreadsheetml/2006/main" count="3256" uniqueCount="667">
  <si>
    <t>=SUMPRODUCT(--($A:$A=$A3)*($G:$G=Tabelid!$L$1)*($C:$C=Tabelid!$j$4)*($H:$H=J$2);($E:$E))/SUMPRODUCT(--($A:$A=$A3)*($G:$G=Tabelid!$L$1)*($C:$C=Tabelid!$j$4);($E:$E))*$E3</t>
  </si>
  <si>
    <t>NB! Lisa üürnikute nimikiri siia</t>
  </si>
  <si>
    <t>Üürnik</t>
  </si>
  <si>
    <t>Üürikood</t>
  </si>
  <si>
    <t>Ainukasutuses pind</t>
  </si>
  <si>
    <t>Ühiskasutuses korruste pind</t>
  </si>
  <si>
    <t>Ühiskasutuses hoone pind</t>
  </si>
  <si>
    <t>Ühiskasutuses muu pind</t>
  </si>
  <si>
    <t>Kokku</t>
  </si>
  <si>
    <t>Osakaal</t>
  </si>
  <si>
    <t>Rahandusministeerium</t>
  </si>
  <si>
    <t>OÜ Mari Lilleäri</t>
  </si>
  <si>
    <t>Eesti Töötukassa</t>
  </si>
  <si>
    <t>Hoone nimetus:</t>
  </si>
  <si>
    <t>Rapla Riigimaja</t>
  </si>
  <si>
    <t>Aadress:</t>
  </si>
  <si>
    <t>Tallinna mnt 14, Rapla</t>
  </si>
  <si>
    <t>Maapealsed korrused:</t>
  </si>
  <si>
    <t>05</t>
  </si>
  <si>
    <t>Maa-alused korrused:</t>
  </si>
  <si>
    <t>00</t>
  </si>
  <si>
    <t>Töö number:</t>
  </si>
  <si>
    <t>22M1122</t>
  </si>
  <si>
    <t>Mõõdistaja:</t>
  </si>
  <si>
    <t>Geo S.T.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</si>
  <si>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</si>
  <si>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</si>
  <si>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</si>
  <si>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</si>
  <si>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</si>
  <si>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</si>
  <si>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</si>
  <si>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</si>
  <si>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</si>
  <si>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</si>
  <si>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</si>
  <si>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</si>
  <si>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</si>
  <si>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</si>
  <si>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</si>
  <si>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</si>
  <si>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</si>
  <si>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</si>
  <si>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</si>
  <si>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</si>
  <si>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</si>
  <si>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</si>
  <si>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</si>
  <si>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</si>
  <si>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</si>
  <si>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</si>
  <si>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</si>
  <si>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</si>
  <si>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</si>
  <si>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</si>
  <si>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</si>
  <si>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</si>
  <si>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</si>
  <si>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</si>
  <si>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</si>
  <si>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</si>
  <si>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</si>
  <si>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</si>
  <si>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</si>
  <si>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</si>
  <si>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</si>
  <si>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</si>
  <si>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</si>
  <si>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</si>
  <si>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</si>
  <si>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</si>
  <si>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</si>
  <si>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</si>
  <si>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</si>
  <si>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</si>
  <si>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</si>
  <si>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</si>
  <si>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</si>
  <si>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</si>
  <si>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</si>
  <si>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</si>
  <si>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</si>
  <si>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</si>
  <si>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</si>
  <si>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</si>
  <si>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</si>
  <si>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</si>
  <si>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</si>
  <si>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</si>
  <si>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</si>
  <si>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</si>
  <si>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</si>
  <si>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</si>
  <si>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</si>
  <si>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</si>
  <si>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</si>
  <si>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</si>
  <si>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ÜÜRITAV PIND</t>
  </si>
  <si>
    <t>Koridor</t>
  </si>
  <si>
    <t>91 Horisontaalliiklusruumid</t>
  </si>
  <si>
    <t>RAM, TK, Mari LÄ, vakants</t>
  </si>
  <si>
    <t>Ühiskasutuses muu pind (muu)</t>
  </si>
  <si>
    <t>001a</t>
  </si>
  <si>
    <t>VERTIKAALSETE ÜHENDUSTEEDE PIND</t>
  </si>
  <si>
    <t>Trepp/Trepikoda</t>
  </si>
  <si>
    <t>92 Vertikaalliiklusruumid</t>
  </si>
  <si>
    <t>001b</t>
  </si>
  <si>
    <t>Lift</t>
  </si>
  <si>
    <t>001/7</t>
  </si>
  <si>
    <t>TEHNOPIND</t>
  </si>
  <si>
    <t>Elektrikilp</t>
  </si>
  <si>
    <t>97 Elektrotehnilised ruumid</t>
  </si>
  <si>
    <t>002</t>
  </si>
  <si>
    <t>Pesuruum</t>
  </si>
  <si>
    <t>72 Pesuruumid</t>
  </si>
  <si>
    <t>RAM, vakants</t>
  </si>
  <si>
    <t>Ühiskasutuses muu pind (korrus)</t>
  </si>
  <si>
    <t>003</t>
  </si>
  <si>
    <t>004</t>
  </si>
  <si>
    <t>WC</t>
  </si>
  <si>
    <t>73 WC-ruumid</t>
  </si>
  <si>
    <t>005</t>
  </si>
  <si>
    <t>006</t>
  </si>
  <si>
    <t>007</t>
  </si>
  <si>
    <t>Ühiskasutuses korruse pind</t>
  </si>
  <si>
    <t>008</t>
  </si>
  <si>
    <t>009</t>
  </si>
  <si>
    <t>010</t>
  </si>
  <si>
    <t>011</t>
  </si>
  <si>
    <t>012</t>
  </si>
  <si>
    <t>013</t>
  </si>
  <si>
    <t>Koristus- ja hooldusruum</t>
  </si>
  <si>
    <t>86 Koristus- ja hooldusruumid</t>
  </si>
  <si>
    <t>014</t>
  </si>
  <si>
    <t>Vent ruum</t>
  </si>
  <si>
    <t>96 Ventilatsiooniruumid</t>
  </si>
  <si>
    <t>015</t>
  </si>
  <si>
    <t>Abiruum</t>
  </si>
  <si>
    <t>23 Äriruumide abiruumid</t>
  </si>
  <si>
    <t>016</t>
  </si>
  <si>
    <t>Kabinet/Büroo</t>
  </si>
  <si>
    <t>21 Bürooruumid</t>
  </si>
  <si>
    <t>017</t>
  </si>
  <si>
    <t>Tuulekoda</t>
  </si>
  <si>
    <t>83 Sissepääsuruumid</t>
  </si>
  <si>
    <t>018</t>
  </si>
  <si>
    <t>019</t>
  </si>
  <si>
    <t>020</t>
  </si>
  <si>
    <t>Garderoob</t>
  </si>
  <si>
    <t>51 Garderoobiruumid</t>
  </si>
  <si>
    <t>021</t>
  </si>
  <si>
    <t>Saal</t>
  </si>
  <si>
    <t>34 Auditooriumid</t>
  </si>
  <si>
    <t>Aktiivne vakantsus</t>
  </si>
  <si>
    <t>021a</t>
  </si>
  <si>
    <t>UPS-ruum</t>
  </si>
  <si>
    <t>022</t>
  </si>
  <si>
    <t>Garaaž</t>
  </si>
  <si>
    <t>55 Garaažid</t>
  </si>
  <si>
    <t>023</t>
  </si>
  <si>
    <t>024</t>
  </si>
  <si>
    <t>025</t>
  </si>
  <si>
    <t>026</t>
  </si>
  <si>
    <t>027</t>
  </si>
  <si>
    <t>029</t>
  </si>
  <si>
    <t>030</t>
  </si>
  <si>
    <t>030a</t>
  </si>
  <si>
    <t>Hoiuruum/Ladu</t>
  </si>
  <si>
    <t>59 Liigitamata hoiuruumid</t>
  </si>
  <si>
    <t>030b</t>
  </si>
  <si>
    <t>031</t>
  </si>
  <si>
    <t>032</t>
  </si>
  <si>
    <t>033</t>
  </si>
  <si>
    <t>034</t>
  </si>
  <si>
    <t>035</t>
  </si>
  <si>
    <t>036</t>
  </si>
  <si>
    <t>Riietusruum</t>
  </si>
  <si>
    <t>71 Riietusruumid</t>
  </si>
  <si>
    <t>037</t>
  </si>
  <si>
    <t>038</t>
  </si>
  <si>
    <t>039</t>
  </si>
  <si>
    <t>040</t>
  </si>
  <si>
    <t>041</t>
  </si>
  <si>
    <t>RAM, TK, vakants</t>
  </si>
  <si>
    <t>Ühiskasutuses muu pind (hoone)</t>
  </si>
  <si>
    <t>041a</t>
  </si>
  <si>
    <t>041b</t>
  </si>
  <si>
    <t>041c</t>
  </si>
  <si>
    <t>041d</t>
  </si>
  <si>
    <t>042</t>
  </si>
  <si>
    <t>Sideruum/Nõrkvool</t>
  </si>
  <si>
    <t>99 Liigitamata liiklus- ja tehnoruumid</t>
  </si>
  <si>
    <t>043</t>
  </si>
  <si>
    <t>044</t>
  </si>
  <si>
    <t>52 Laod</t>
  </si>
  <si>
    <t>045</t>
  </si>
  <si>
    <t>Veemõõdusõlm</t>
  </si>
  <si>
    <t>94 Kütte- ja veehooldusruumid</t>
  </si>
  <si>
    <t>046</t>
  </si>
  <si>
    <t>047</t>
  </si>
  <si>
    <t>048</t>
  </si>
  <si>
    <t>049</t>
  </si>
  <si>
    <t>050</t>
  </si>
  <si>
    <t>051</t>
  </si>
  <si>
    <t>052</t>
  </si>
  <si>
    <t>053</t>
  </si>
  <si>
    <t>054</t>
  </si>
  <si>
    <t>055</t>
  </si>
  <si>
    <t>056</t>
  </si>
  <si>
    <t>057</t>
  </si>
  <si>
    <t>058</t>
  </si>
  <si>
    <t>059</t>
  </si>
  <si>
    <t>060</t>
  </si>
  <si>
    <t>061</t>
  </si>
  <si>
    <t>01</t>
  </si>
  <si>
    <t>101</t>
  </si>
  <si>
    <t>RAM, TK</t>
  </si>
  <si>
    <t>102</t>
  </si>
  <si>
    <t>Ooteruum/Teenindusruum</t>
  </si>
  <si>
    <t>84 Avalikud teenindusruumid</t>
  </si>
  <si>
    <t>102a</t>
  </si>
  <si>
    <t>102b</t>
  </si>
  <si>
    <t>Nõupidamise ruum</t>
  </si>
  <si>
    <t>102c</t>
  </si>
  <si>
    <t>102d</t>
  </si>
  <si>
    <t>102e</t>
  </si>
  <si>
    <t>102f</t>
  </si>
  <si>
    <t>102g</t>
  </si>
  <si>
    <t>102/7</t>
  </si>
  <si>
    <t>103</t>
  </si>
  <si>
    <t>Puhkeruum</t>
  </si>
  <si>
    <t>75 Puhketoad</t>
  </si>
  <si>
    <t>104</t>
  </si>
  <si>
    <t>Eriotstarbeline ruum</t>
  </si>
  <si>
    <t>49 Ruumigrupi liigitamata eriruumid</t>
  </si>
  <si>
    <t>Laboriproovide vastuvõtt</t>
  </si>
  <si>
    <t>105</t>
  </si>
  <si>
    <t>106</t>
  </si>
  <si>
    <t>107</t>
  </si>
  <si>
    <t>Preparaatide hoiuruum</t>
  </si>
  <si>
    <t>109</t>
  </si>
  <si>
    <t>Eesruum</t>
  </si>
  <si>
    <t>109a</t>
  </si>
  <si>
    <t>110</t>
  </si>
  <si>
    <t>111</t>
  </si>
  <si>
    <t>112</t>
  </si>
  <si>
    <t>113</t>
  </si>
  <si>
    <t>114</t>
  </si>
  <si>
    <t>115</t>
  </si>
  <si>
    <t>116</t>
  </si>
  <si>
    <t>Klassiruum</t>
  </si>
  <si>
    <t>31 Klassiruumid</t>
  </si>
  <si>
    <t>117</t>
  </si>
  <si>
    <t>118</t>
  </si>
  <si>
    <t>118a</t>
  </si>
  <si>
    <t>119</t>
  </si>
  <si>
    <t>120</t>
  </si>
  <si>
    <t>121</t>
  </si>
  <si>
    <t>122</t>
  </si>
  <si>
    <t>123</t>
  </si>
  <si>
    <t>124</t>
  </si>
  <si>
    <t>Toiduproovid</t>
  </si>
  <si>
    <t>125</t>
  </si>
  <si>
    <t>126</t>
  </si>
  <si>
    <t>Loomaproovid</t>
  </si>
  <si>
    <t>127</t>
  </si>
  <si>
    <t>128</t>
  </si>
  <si>
    <t>130</t>
  </si>
  <si>
    <t>131</t>
  </si>
  <si>
    <t>132</t>
  </si>
  <si>
    <t>133</t>
  </si>
  <si>
    <t>134</t>
  </si>
  <si>
    <t>135</t>
  </si>
  <si>
    <t>136</t>
  </si>
  <si>
    <t>137</t>
  </si>
  <si>
    <t>139</t>
  </si>
  <si>
    <t>140</t>
  </si>
  <si>
    <t>141</t>
  </si>
  <si>
    <t>142</t>
  </si>
  <si>
    <t>144</t>
  </si>
  <si>
    <t>146</t>
  </si>
  <si>
    <t>147</t>
  </si>
  <si>
    <t>148</t>
  </si>
  <si>
    <t>149</t>
  </si>
  <si>
    <t>150</t>
  </si>
  <si>
    <t>Valveruum</t>
  </si>
  <si>
    <t>38 Valveruumid</t>
  </si>
  <si>
    <t>151</t>
  </si>
  <si>
    <t>152</t>
  </si>
  <si>
    <t>154</t>
  </si>
  <si>
    <t>155</t>
  </si>
  <si>
    <t>156</t>
  </si>
  <si>
    <t>Kilbiruum</t>
  </si>
  <si>
    <t>157</t>
  </si>
  <si>
    <t>Auditoorium</t>
  </si>
  <si>
    <t>158</t>
  </si>
  <si>
    <t>160</t>
  </si>
  <si>
    <t>161</t>
  </si>
  <si>
    <t>02</t>
  </si>
  <si>
    <t>201</t>
  </si>
  <si>
    <t>201a</t>
  </si>
  <si>
    <t>201b</t>
  </si>
  <si>
    <t>202</t>
  </si>
  <si>
    <t>203</t>
  </si>
  <si>
    <t>204</t>
  </si>
  <si>
    <t>205</t>
  </si>
  <si>
    <t>206</t>
  </si>
  <si>
    <t>207</t>
  </si>
  <si>
    <t>207a</t>
  </si>
  <si>
    <t>208</t>
  </si>
  <si>
    <t>209</t>
  </si>
  <si>
    <t>210</t>
  </si>
  <si>
    <t>211</t>
  </si>
  <si>
    <t>212a</t>
  </si>
  <si>
    <t>213</t>
  </si>
  <si>
    <t>214</t>
  </si>
  <si>
    <t>Töötukassa</t>
  </si>
  <si>
    <t>215</t>
  </si>
  <si>
    <t>215a</t>
  </si>
  <si>
    <t>216</t>
  </si>
  <si>
    <t>217</t>
  </si>
  <si>
    <t>218</t>
  </si>
  <si>
    <t>219</t>
  </si>
  <si>
    <t>220</t>
  </si>
  <si>
    <t>221</t>
  </si>
  <si>
    <t>222</t>
  </si>
  <si>
    <t>223</t>
  </si>
  <si>
    <t>224</t>
  </si>
  <si>
    <t>225</t>
  </si>
  <si>
    <t>226</t>
  </si>
  <si>
    <t>227</t>
  </si>
  <si>
    <t>228</t>
  </si>
  <si>
    <t>229</t>
  </si>
  <si>
    <t>230</t>
  </si>
  <si>
    <t>231</t>
  </si>
  <si>
    <t>232</t>
  </si>
  <si>
    <t>233</t>
  </si>
  <si>
    <t>235</t>
  </si>
  <si>
    <t>237</t>
  </si>
  <si>
    <t>238</t>
  </si>
  <si>
    <t>239</t>
  </si>
  <si>
    <t>240</t>
  </si>
  <si>
    <t>241</t>
  </si>
  <si>
    <t>Talveaed</t>
  </si>
  <si>
    <t>89 Liigitamata ühisruumid</t>
  </si>
  <si>
    <t>03</t>
  </si>
  <si>
    <t>301</t>
  </si>
  <si>
    <t>301a</t>
  </si>
  <si>
    <t>301b</t>
  </si>
  <si>
    <t>302</t>
  </si>
  <si>
    <t>303</t>
  </si>
  <si>
    <t>304</t>
  </si>
  <si>
    <t>305</t>
  </si>
  <si>
    <t>306</t>
  </si>
  <si>
    <t>307</t>
  </si>
  <si>
    <t>307a</t>
  </si>
  <si>
    <t>308</t>
  </si>
  <si>
    <t>309</t>
  </si>
  <si>
    <t>310</t>
  </si>
  <si>
    <t>311</t>
  </si>
  <si>
    <t>312</t>
  </si>
  <si>
    <t>313</t>
  </si>
  <si>
    <t>314</t>
  </si>
  <si>
    <t>316</t>
  </si>
  <si>
    <t>317</t>
  </si>
  <si>
    <t>318</t>
  </si>
  <si>
    <t>319</t>
  </si>
  <si>
    <t>320</t>
  </si>
  <si>
    <t>321</t>
  </si>
  <si>
    <t>322</t>
  </si>
  <si>
    <t>323</t>
  </si>
  <si>
    <t>324</t>
  </si>
  <si>
    <t>325</t>
  </si>
  <si>
    <t>326</t>
  </si>
  <si>
    <t>327</t>
  </si>
  <si>
    <t>328</t>
  </si>
  <si>
    <t>330</t>
  </si>
  <si>
    <t>331</t>
  </si>
  <si>
    <t>332</t>
  </si>
  <si>
    <t>333</t>
  </si>
  <si>
    <t>334</t>
  </si>
  <si>
    <t>335</t>
  </si>
  <si>
    <t>336</t>
  </si>
  <si>
    <t>337</t>
  </si>
  <si>
    <t>338</t>
  </si>
  <si>
    <t>339</t>
  </si>
  <si>
    <t>340</t>
  </si>
  <si>
    <t>341</t>
  </si>
  <si>
    <t>342</t>
  </si>
  <si>
    <t>343</t>
  </si>
  <si>
    <t>344</t>
  </si>
  <si>
    <t>345</t>
  </si>
  <si>
    <t>346</t>
  </si>
  <si>
    <t>347</t>
  </si>
  <si>
    <t>348</t>
  </si>
  <si>
    <t>349</t>
  </si>
  <si>
    <t>Dokumendihoidla</t>
  </si>
  <si>
    <t>53 Arhiivid</t>
  </si>
  <si>
    <t>350</t>
  </si>
  <si>
    <t>04</t>
  </si>
  <si>
    <t>401</t>
  </si>
  <si>
    <t>401a</t>
  </si>
  <si>
    <t>401b</t>
  </si>
  <si>
    <t>402</t>
  </si>
  <si>
    <t>403</t>
  </si>
  <si>
    <t>404</t>
  </si>
  <si>
    <t>405</t>
  </si>
  <si>
    <t>406</t>
  </si>
  <si>
    <t>407</t>
  </si>
  <si>
    <t>407a</t>
  </si>
  <si>
    <t>408</t>
  </si>
  <si>
    <t>409</t>
  </si>
  <si>
    <t>410</t>
  </si>
  <si>
    <t>411</t>
  </si>
  <si>
    <t>412</t>
  </si>
  <si>
    <t>413</t>
  </si>
  <si>
    <t>414</t>
  </si>
  <si>
    <t>416</t>
  </si>
  <si>
    <t>417</t>
  </si>
  <si>
    <t>418</t>
  </si>
  <si>
    <t>420</t>
  </si>
  <si>
    <t>421</t>
  </si>
  <si>
    <t>422</t>
  </si>
  <si>
    <t>423</t>
  </si>
  <si>
    <t>424</t>
  </si>
  <si>
    <t>425</t>
  </si>
  <si>
    <t>426</t>
  </si>
  <si>
    <t>427</t>
  </si>
  <si>
    <t>429</t>
  </si>
  <si>
    <t>430</t>
  </si>
  <si>
    <t>431</t>
  </si>
  <si>
    <t>432</t>
  </si>
  <si>
    <t>433</t>
  </si>
  <si>
    <t>434</t>
  </si>
  <si>
    <t>436</t>
  </si>
  <si>
    <t>437</t>
  </si>
  <si>
    <t>438</t>
  </si>
  <si>
    <t>439</t>
  </si>
  <si>
    <t>440</t>
  </si>
  <si>
    <t>441</t>
  </si>
  <si>
    <t>442</t>
  </si>
  <si>
    <t>443</t>
  </si>
  <si>
    <t>444</t>
  </si>
  <si>
    <t>445</t>
  </si>
  <si>
    <t>446</t>
  </si>
  <si>
    <t>447</t>
  </si>
  <si>
    <t>448</t>
  </si>
  <si>
    <t>501</t>
  </si>
  <si>
    <t>502</t>
  </si>
  <si>
    <t>503</t>
  </si>
  <si>
    <t>TALO tüüpruumide nimestiku vasted</t>
  </si>
  <si>
    <t>Ruumi kategooria</t>
  </si>
  <si>
    <t>Abiveerg</t>
  </si>
  <si>
    <t>Rõdu</t>
  </si>
  <si>
    <t>98 Välisruumid</t>
  </si>
  <si>
    <t>KORRUSE AVATUD NETOPIND</t>
  </si>
  <si>
    <t>Terrass</t>
  </si>
  <si>
    <t>Varjualune</t>
  </si>
  <si>
    <t>Alajaam/Trafo/Jaotla</t>
  </si>
  <si>
    <t>Basseini tehniline ruum</t>
  </si>
  <si>
    <t>Boileriruum</t>
  </si>
  <si>
    <t>Gaasiruum</t>
  </si>
  <si>
    <t>Generaatoriruum</t>
  </si>
  <si>
    <t>Hoolderuum</t>
  </si>
  <si>
    <t>Jahutusruum</t>
  </si>
  <si>
    <t>Katlaruum</t>
  </si>
  <si>
    <t>Kütusehoidla</t>
  </si>
  <si>
    <t>Lifti masinaruum</t>
  </si>
  <si>
    <t>Pumpla</t>
  </si>
  <si>
    <t>Samarõhukamber</t>
  </si>
  <si>
    <t>Soojasõlm</t>
  </si>
  <si>
    <t>Sprinkler/Tuletõrje pump</t>
  </si>
  <si>
    <t>Õhuvõtukamber</t>
  </si>
  <si>
    <t>Šaht</t>
  </si>
  <si>
    <t>Aatrium/Fuajee</t>
  </si>
  <si>
    <t>Arhiiv</t>
  </si>
  <si>
    <t>Autopesula</t>
  </si>
  <si>
    <t>85 Pesumaja</t>
  </si>
  <si>
    <t>Desokamber</t>
  </si>
  <si>
    <t>Eluruum</t>
  </si>
  <si>
    <t>11 Korterid tubade arvu järgi</t>
  </si>
  <si>
    <t>12 Eluruumid eraldi</t>
  </si>
  <si>
    <t>13 Majutusruumid</t>
  </si>
  <si>
    <t>15 Ühiselamutoad</t>
  </si>
  <si>
    <t>16 Hotellitoad</t>
  </si>
  <si>
    <t>17 Kasarmutoad</t>
  </si>
  <si>
    <t>18 Magamissaalid</t>
  </si>
  <si>
    <t>19 Liigitamata eluruumid</t>
  </si>
  <si>
    <t>Jalgrataste hoidla</t>
  </si>
  <si>
    <t>Jäätmed</t>
  </si>
  <si>
    <t>87 Jäätmehooldusruumid</t>
  </si>
  <si>
    <t>Kaaluruum</t>
  </si>
  <si>
    <t>22 Äriruumid</t>
  </si>
  <si>
    <t>Kelder</t>
  </si>
  <si>
    <t>82 Kinnistu juurde kuuluvad laod</t>
  </si>
  <si>
    <t>88 Kinnistu eriruumid</t>
  </si>
  <si>
    <t>Kemikaalid</t>
  </si>
  <si>
    <t>Kinnipidamisruum</t>
  </si>
  <si>
    <t>Koeraruum</t>
  </si>
  <si>
    <t>Kohtusaal</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</si>
  <si>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</si>
  <si>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</si>
  <si>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</si>
  <si>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</si>
  <si>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</si>
  <si>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</si>
  <si>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</si>
  <si>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</si>
  <si>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</si>
  <si>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</si>
  <si>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</si>
  <si>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</si>
  <si>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</si>
  <si>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</si>
  <si>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</si>
  <si>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</si>
  <si>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</si>
  <si>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</si>
  <si>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Näitusesaal/Muuseum</t>
  </si>
  <si>
    <t>46 Kultuuriasutuste ruumid</t>
  </si>
  <si>
    <t>Parkla</t>
  </si>
  <si>
    <t>48 Puhke- ja huvialaruumid</t>
  </si>
  <si>
    <t>Pööning/Katusealune</t>
  </si>
  <si>
    <t>Raamatukogu</t>
  </si>
  <si>
    <t>39 Liigitamata õpperuumid</t>
  </si>
  <si>
    <t>Relvaruum</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</si>
  <si>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</si>
  <si>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</si>
  <si>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</si>
  <si>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</si>
  <si>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</si>
  <si>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</si>
  <si>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</si>
  <si>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</si>
  <si>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</si>
  <si>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</si>
  <si>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</si>
  <si>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</si>
  <si>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Tervishoiuruum</t>
  </si>
  <si>
    <t>42 Tervishoiuruumid</t>
  </si>
  <si>
    <t>Torn/Platvorm</t>
  </si>
  <si>
    <t>Torulifti ruum</t>
  </si>
  <si>
    <t>Töökoda</t>
  </si>
  <si>
    <t>35 Kutseõppeasutuse töökojad</t>
  </si>
  <si>
    <t>Ujula</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</si>
  <si>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</si>
  <si>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</si>
  <si>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</si>
  <si>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</si>
  <si>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</si>
  <si>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</si>
  <si>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</si>
  <si>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</si>
  <si>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</si>
  <si>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</si>
  <si>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</si>
  <si>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</si>
  <si>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</si>
  <si>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MUU_FLOOR</t>
  </si>
  <si>
    <t>-01</t>
  </si>
  <si>
    <t>Korruse netopind (KNP):</t>
  </si>
  <si>
    <t>MUU_BUILDING</t>
  </si>
  <si>
    <t>Korruse suletud netopind (KSNP):</t>
  </si>
  <si>
    <t>SULETUD NETOPIND</t>
  </si>
  <si>
    <t>MUU_OTHER</t>
  </si>
  <si>
    <t>Korruse kasulik pind (KKP):</t>
  </si>
  <si>
    <t>Korruse brutopind (KBP):</t>
  </si>
  <si>
    <t>Korruse avatud netopind (KANP):</t>
  </si>
  <si>
    <t>Korruse passiivne vakantsus (KPV):</t>
  </si>
  <si>
    <t>06</t>
  </si>
  <si>
    <t>07</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</si>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</sst>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00"/>
  </numFmts>
  <fonts count="24"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6">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164" fontId="5" fillId="0" borderId="0" xfId="0" applyNumberFormat="1" applyFont="1" applyAlignment="1" applyProtection="1">
      <alignment vertical="top" wrapText="1"/>
      <protection hidden="1"/>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cellXfs>
  <cellStyles count="2">
    <cellStyle name="Hyperlink" xfId="1" builtinId="8"/>
    <cellStyle name="Normal" xfId="0" builtinId="0"/>
  </cellStyles>
  <dxfs count="64">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theme="2" tint="-9.9948118533890809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1" defaultTableStyle="TableStyleMedium2" defaultPivotStyle="PivotStyleLight16">
    <tableStyle name="Invisible" pivot="0" table="0" count="0" xr9:uid="{8F714AC7-609A-4890-9211-7CA6166EF788}"/>
  </tableStyles>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59" dataDxfId="58">
  <tableColumns count="2">
    <tableColumn id="1" xr3:uid="{00000000-0010-0000-0000-000001000000}" name="Hoone Eksplikatsioon" dataDxfId="57"/>
    <tableColumn id="2" xr3:uid="{00000000-0010-0000-0000-000002000000}" name="Kogus" dataDxfId="56">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14" dataDxfId="13">
  <autoFilter ref="A4:M1004"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AV1" zoomScale="80" zoomScaleNormal="80" workbookViewId="0">
      <pane ySplit="2" topLeftCell="A3" activePane="bottomLeft" state="frozen"/>
      <selection activeCell="G1" sqref="G1"/>
      <selection pane="bottomLeft" activeCell="AX33" sqref="AX33"/>
    </sheetView>
  </sheetViews>
  <sheetFormatPr defaultColWidth="9.140625" defaultRowHeight="15" outlineLevelCol="1" x14ac:dyDescent="0.25"/>
  <cols>
    <col min="1" max="1" width="9.85546875" style="9" bestFit="1" customWidth="1"/>
    <col min="2" max="2" width="12.140625" style="55" bestFit="1" customWidth="1"/>
    <col min="3" max="3" width="37.140625" style="9" bestFit="1" customWidth="1"/>
    <col min="4" max="4" width="27.85546875" style="9" bestFit="1" customWidth="1"/>
    <col min="5" max="5" width="17.140625" style="32"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x14ac:dyDescent="0.25">
      <c r="J1" s="34" t="s">
        <v>0</v>
      </c>
      <c r="AB1" s="30"/>
      <c r="AC1" s="34" t="s">
        <v>0</v>
      </c>
      <c r="AU1" s="30"/>
      <c r="AV1" s="30"/>
      <c r="AW1" s="25" t="str">
        <f>IF(SIGN(COUNTIFS(Tabel1[Jaotus],"Ainukasutuses pind",Tabel1[Üürnik],"")+COUNTIFS(Tabel1[Jaotus],"&lt;&gt;Ainukasutuses pind",Tabel1[Üürnik],"*"))=0,"","Kontrolli Eksplikatsiooni lehel punasega värvitud väljasid")</f>
        <v/>
      </c>
      <c r="BF1" s="25" t="s">
        <v>1</v>
      </c>
    </row>
    <row r="2" spans="1:59" x14ac:dyDescent="0.25">
      <c r="A2" s="101" t="str">
        <f>Eksplikatsioon!A4</f>
        <v>Korrus</v>
      </c>
      <c r="B2" s="102" t="str">
        <f>Eksplikatsioon!B4</f>
        <v>Ruumi nr</v>
      </c>
      <c r="C2" s="101" t="str">
        <f>Eksplikatsioon!C4</f>
        <v>Kategooria</v>
      </c>
      <c r="D2" s="101" t="str">
        <f>Eksplikatsioon!D4</f>
        <v>Ruumi nimetus</v>
      </c>
      <c r="E2" s="103" t="str">
        <f>Eksplikatsioon!F4</f>
        <v>Netopind (m2)</v>
      </c>
      <c r="F2" s="101" t="str">
        <f>Eksplikatsioon!H4</f>
        <v>Märkused (kirjeldus)</v>
      </c>
      <c r="G2" s="101" t="str">
        <f>Eksplikatsioon!J4</f>
        <v>Jaotus</v>
      </c>
      <c r="H2" s="101" t="str">
        <f>Eksplikatsioon!K4</f>
        <v>Üürnik</v>
      </c>
      <c r="I2" s="101" t="str">
        <f>Eksplikatsioon!L4</f>
        <v>Üürikood</v>
      </c>
      <c r="J2" s="13" t="str">
        <f ca="1">Eksplikatsioon!O4</f>
        <v>Rahandusministeerium</v>
      </c>
      <c r="K2" s="13" t="str">
        <f ca="1">Eksplikatsioon!P4</f>
        <v>OÜ Mari Lilleäri</v>
      </c>
      <c r="L2" s="13" t="str">
        <f ca="1">Eksplikatsioon!Q4</f>
        <v>Eesti Töötukassa</v>
      </c>
      <c r="M2" s="13" t="str">
        <f ca="1">Eksplikatsioon!R4</f>
        <v>Aktiivne vakantsus</v>
      </c>
      <c r="N2" s="13" t="str">
        <f ca="1">Eksplikatsioon!S4</f>
        <v/>
      </c>
      <c r="O2" s="13" t="str">
        <f ca="1">Eksplikatsioon!T4</f>
        <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Rahandusministeerium</v>
      </c>
      <c r="AD2" s="13" t="str">
        <f ca="1">Eksplikatsioon!P4</f>
        <v>OÜ Mari Lilleäri</v>
      </c>
      <c r="AE2" s="13" t="str">
        <f ca="1">Eksplikatsioon!Q4</f>
        <v>Eesti Töötukassa</v>
      </c>
      <c r="AF2" s="13" t="str">
        <f ca="1">Eksplikatsioon!R4</f>
        <v>Aktiivne vakantsus</v>
      </c>
      <c r="AG2" s="13" t="str">
        <f ca="1">Eksplikatsioon!S4</f>
        <v/>
      </c>
      <c r="AH2" s="13" t="str">
        <f ca="1">Eksplikatsioon!T4</f>
        <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0" t="s">
        <v>2</v>
      </c>
      <c r="AX2" s="100" t="s">
        <v>3</v>
      </c>
      <c r="AY2" s="100" t="s">
        <v>4</v>
      </c>
      <c r="AZ2" s="100" t="s">
        <v>5</v>
      </c>
      <c r="BA2" s="100" t="s">
        <v>6</v>
      </c>
      <c r="BB2" s="100" t="s">
        <v>7</v>
      </c>
      <c r="BC2" s="100" t="s">
        <v>8</v>
      </c>
      <c r="BD2" s="100" t="s">
        <v>9</v>
      </c>
      <c r="BF2" s="101" t="s">
        <v>2</v>
      </c>
      <c r="BG2" s="101" t="s">
        <v>3</v>
      </c>
    </row>
    <row r="3" spans="1:59" x14ac:dyDescent="0.25">
      <c r="A3" s="23" t="str">
        <f>IF(Eksplikatsioon!A5=0,"",Eksplikatsioon!A5)</f>
        <v>00</v>
      </c>
      <c r="B3" s="56" t="str">
        <f>IF(Eksplikatsioon!B5=0,"",Eksplikatsioon!B5)</f>
        <v>001</v>
      </c>
      <c r="C3" s="23" t="str">
        <f>IF(Eksplikatsioon!C5=0,"",Eksplikatsioon!C5)</f>
        <v>ÜÜRITAV PIND</v>
      </c>
      <c r="D3" s="23" t="str">
        <f>IF(Eksplikatsioon!D5=0,"",Eksplikatsioon!D5)</f>
        <v>Koridor</v>
      </c>
      <c r="E3" s="54">
        <f>IF(Eksplikatsioon!F5=0,"",Eksplikatsioon!F5)</f>
        <v>117</v>
      </c>
      <c r="F3" s="23" t="str">
        <f>IF(Eksplikatsioon!H5=0,"",Eksplikatsioon!H5)</f>
        <v>RAM, TK, Mari LÄ, vakants</v>
      </c>
      <c r="G3" s="23" t="str">
        <f>IF(Eksplikatsioon!J5=0,"",Eksplikatsioon!J5)</f>
        <v>Ühiskasutuses muu pind (muu)</v>
      </c>
      <c r="H3" s="23" t="str">
        <f>IF(Eksplikatsioon!K5=0,"",Eksplikatsioon!K5)</f>
        <v/>
      </c>
      <c r="I3" s="23" t="str">
        <f>IF(Eksplikatsioon!L5=0,"",Eksplikatsioon!L5)</f>
        <v/>
      </c>
      <c r="J3" s="29">
        <f>IFERROR(IF($G3=Tabelid!$L$6,Eksplikatsioon!O5/SUM(Eksplikatsioon!$O5:'Eksplikatsioon'!$AG5),IF($G3=Tabelid!$L$4,IFERROR(SUMIFS($E:$E,$G:$G,Tabelid!$L$1,$C:$C,Tabelid!$J$4,$H:$H,J$2,$A:$A,$A3)/SUMIFS($E:$E,$G:$G,Tabelid!$L$1,$C:$C,Tabelid!$J$4,$A:$A,$A3),0),IF($G3=Tabelid!$L$5,IFERROR(SUMIFS($E:$E,$G:$G,Tabelid!$L$1,$C:$C,Tabelid!$J$4,$H:$H,J$2)/SUMIFS($E:$E,$G:$G,Tabelid!$L$1,$C:$C,Tabelid!$J$4),0),""))),"")</f>
        <v>0.84</v>
      </c>
      <c r="K3" s="29">
        <f>IFERROR(IF($G3=Tabelid!$L$6,Eksplikatsioon!P5/SUM(Eksplikatsioon!$O5:'Eksplikatsioon'!$AG5),IF($G3=Tabelid!$L$4,IFERROR(SUMIFS($E:$E,$G:$G,Tabelid!$L$1,$C:$C,Tabelid!$J$4,$H:$H,K$2,$A:$A,$A3)/SUMIFS($E:$E,$G:$G,Tabelid!$L$1,$C:$C,Tabelid!$J$4,$A:$A,$A3),0),IF($G3=Tabelid!$L$5,IFERROR(SUMIFS($E:$E,$G:$G,Tabelid!$L$1,$C:$C,Tabelid!$J$4,$H:$H,K$2)/SUMIFS($E:$E,$G:$G,Tabelid!$L$1,$C:$C,Tabelid!$J$4),0),""))),"")</f>
        <v>0.01</v>
      </c>
      <c r="L3" s="29">
        <f>IFERROR(IF($G3=Tabelid!$L$6,Eksplikatsioon!Q5/SUM(Eksplikatsioon!$O5:'Eksplikatsioon'!$AG5),IF($G3=Tabelid!$L$4,IFERROR(SUMIFS($E:$E,$G:$G,Tabelid!$L$1,$C:$C,Tabelid!$J$4,$H:$H,L$2,$A:$A,$A3)/SUMIFS($E:$E,$G:$G,Tabelid!$L$1,$C:$C,Tabelid!$J$4,$A:$A,$A3),0),IF($G3=Tabelid!$L$5,IFERROR(SUMIFS($E:$E,$G:$G,Tabelid!$L$1,$C:$C,Tabelid!$J$4,$H:$H,L$2)/SUMIFS($E:$E,$G:$G,Tabelid!$L$1,$C:$C,Tabelid!$J$4),0),""))),"")</f>
        <v>0.1</v>
      </c>
      <c r="M3" s="29">
        <f>IFERROR(IF($G3=Tabelid!$L$6,Eksplikatsioon!R5/SUM(Eksplikatsioon!$O5:'Eksplikatsioon'!$AG5),IF($G3=Tabelid!$L$4,IFERROR(SUMIFS($E:$E,$G:$G,Tabelid!$L$1,$C:$C,Tabelid!$J$4,$H:$H,M$2,$A:$A,$A3)/SUMIFS($E:$E,$G:$G,Tabelid!$L$1,$C:$C,Tabelid!$J$4,$A:$A,$A3),0),IF($G3=Tabelid!$L$5,IFERROR(SUMIFS($E:$E,$G:$G,Tabelid!$L$1,$C:$C,Tabelid!$J$4,$H:$H,M$2)/SUMIFS($E:$E,$G:$G,Tabelid!$L$1,$C:$C,Tabelid!$J$4),0),""))),"")</f>
        <v>0.05</v>
      </c>
      <c r="N3" s="29">
        <f>IFERROR(IF($G3=Tabelid!$L$6,Eksplikatsioon!S5/SUM(Eksplikatsioon!$O5:'Eksplikatsioon'!$AG5),IF($G3=Tabelid!$L$4,IFERROR(SUMIFS($E:$E,$G:$G,Tabelid!$L$1,$C:$C,Tabelid!$J$4,$H:$H,N$2,$A:$A,$A3)/SUMIFS($E:$E,$G:$G,Tabelid!$L$1,$C:$C,Tabelid!$J$4,$A:$A,$A3),0),IF($G3=Tabelid!$L$5,IFERROR(SUMIFS($E:$E,$G:$G,Tabelid!$L$1,$C:$C,Tabelid!$J$4,$H:$H,N$2)/SUMIFS($E:$E,$G:$G,Tabelid!$L$1,$C:$C,Tabelid!$J$4),0),""))),"")</f>
        <v>0</v>
      </c>
      <c r="O3" s="29">
        <f>IFERROR(IF($G3=Tabelid!$L$6,Eksplikatsioon!T5/SUM(Eksplikatsioon!$O5:'Eksplikatsioon'!$AG5),IF($G3=Tabelid!$L$4,IFERROR(SUMIFS($E:$E,$G:$G,Tabelid!$L$1,$C:$C,Tabelid!$J$4,$H:$H,O$2,$A:$A,$A3)/SUMIFS($E:$E,$G:$G,Tabelid!$L$1,$C:$C,Tabelid!$J$4,$A:$A,$A3),0),IF($G3=Tabelid!$L$5,IFERROR(SUMIFS($E:$E,$G:$G,Tabelid!$L$1,$C:$C,Tabelid!$J$4,$H:$H,O$2)/SUMIFS($E:$E,$G:$G,Tabelid!$L$1,$C:$C,Tabelid!$J$4),0),""))),"")</f>
        <v>0</v>
      </c>
      <c r="P3" s="29">
        <f>IFERROR(IF($G3=Tabelid!$L$6,Eksplikatsioon!U5/SUM(Eksplikatsioon!$O5:'Eksplikatsioon'!$AG5),IF($G3=Tabelid!$L$4,IFERROR(SUMIFS($E:$E,$G:$G,Tabelid!$L$1,$C:$C,Tabelid!$J$4,$H:$H,P$2,$A:$A,$A3)/SUMIFS($E:$E,$G:$G,Tabelid!$L$1,$C:$C,Tabelid!$J$4,$A:$A,$A3),0),IF($G3=Tabelid!$L$5,IFERROR(SUMIFS($E:$E,$G:$G,Tabelid!$L$1,$C:$C,Tabelid!$J$4,$H:$H,P$2)/SUMIFS($E:$E,$G:$G,Tabelid!$L$1,$C:$C,Tabelid!$J$4),0),""))),"")</f>
        <v>0</v>
      </c>
      <c r="Q3" s="29">
        <f>IFERROR(IF($G3=Tabelid!$L$6,Eksplikatsioon!V5/SUM(Eksplikatsioon!$O5:'Eksplikatsioon'!$AG5),IF($G3=Tabelid!$L$4,IFERROR(SUMIFS($E:$E,$G:$G,Tabelid!$L$1,$C:$C,Tabelid!$J$4,$H:$H,Q$2,$A:$A,$A3)/SUMIFS($E:$E,$G:$G,Tabelid!$L$1,$C:$C,Tabelid!$J$4,$A:$A,$A3),0),IF($G3=Tabelid!$L$5,IFERROR(SUMIFS($E:$E,$G:$G,Tabelid!$L$1,$C:$C,Tabelid!$J$4,$H:$H,Q$2)/SUMIFS($E:$E,$G:$G,Tabelid!$L$1,$C:$C,Tabelid!$J$4),0),""))),"")</f>
        <v>0</v>
      </c>
      <c r="R3" s="29">
        <f>IFERROR(IF($G3=Tabelid!$L$6,Eksplikatsioon!W5/SUM(Eksplikatsioon!$O5:'Eksplikatsioon'!$AG5),IF($G3=Tabelid!$L$4,IFERROR(SUMIFS($E:$E,$G:$G,Tabelid!$L$1,$C:$C,Tabelid!$J$4,$H:$H,R$2,$A:$A,$A3)/SUMIFS($E:$E,$G:$G,Tabelid!$L$1,$C:$C,Tabelid!$J$4,$A:$A,$A3),0),IF($G3=Tabelid!$L$5,IFERROR(SUMIFS($E:$E,$G:$G,Tabelid!$L$1,$C:$C,Tabelid!$J$4,$H:$H,R$2)/SUMIFS($E:$E,$G:$G,Tabelid!$L$1,$C:$C,Tabelid!$J$4),0),""))),"")</f>
        <v>0</v>
      </c>
      <c r="S3" s="29">
        <f>IFERROR(IF($G3=Tabelid!$L$6,Eksplikatsioon!X5/SUM(Eksplikatsioon!$O5:'Eksplikatsioon'!$AG5),IF($G3=Tabelid!$L$4,IFERROR(SUMIFS($E:$E,$G:$G,Tabelid!$L$1,$C:$C,Tabelid!$J$4,$H:$H,S$2,$A:$A,$A3)/SUMIFS($E:$E,$G:$G,Tabelid!$L$1,$C:$C,Tabelid!$J$4,$A:$A,$A3),0),IF($G3=Tabelid!$L$5,IFERROR(SUMIFS($E:$E,$G:$G,Tabelid!$L$1,$C:$C,Tabelid!$J$4,$H:$H,S$2)/SUMIFS($E:$E,$G:$G,Tabelid!$L$1,$C:$C,Tabelid!$J$4),0),""))),"")</f>
        <v>0</v>
      </c>
      <c r="T3" s="29">
        <f>IFERROR(IF($G3=Tabelid!$L$6,Eksplikatsioon!Y5/SUM(Eksplikatsioon!$O5:'Eksplikatsioon'!$AG5),IF($G3=Tabelid!$L$4,IFERROR(SUMIFS($E:$E,$G:$G,Tabelid!$L$1,$C:$C,Tabelid!$J$4,$H:$H,T$2,$A:$A,$A3)/SUMIFS($E:$E,$G:$G,Tabelid!$L$1,$C:$C,Tabelid!$J$4,$A:$A,$A3),0),IF($G3=Tabelid!$L$5,IFERROR(SUMIFS($E:$E,$G:$G,Tabelid!$L$1,$C:$C,Tabelid!$J$4,$H:$H,T$2)/SUMIFS($E:$E,$G:$G,Tabelid!$L$1,$C:$C,Tabelid!$J$4),0),""))),"")</f>
        <v>0</v>
      </c>
      <c r="U3" s="29">
        <f>IFERROR(IF($G3=Tabelid!$L$6,Eksplikatsioon!Z5/SUM(Eksplikatsioon!$O5:'Eksplikatsioon'!$AG5),IF($G3=Tabelid!$L$4,IFERROR(SUMIFS($E:$E,$G:$G,Tabelid!$L$1,$C:$C,Tabelid!$J$4,$H:$H,U$2,$A:$A,$A3)/SUMIFS($E:$E,$G:$G,Tabelid!$L$1,$C:$C,Tabelid!$J$4,$A:$A,$A3),0),IF($G3=Tabelid!$L$5,IFERROR(SUMIFS($E:$E,$G:$G,Tabelid!$L$1,$C:$C,Tabelid!$J$4,$H:$H,U$2)/SUMIFS($E:$E,$G:$G,Tabelid!$L$1,$C:$C,Tabelid!$J$4),0),""))),"")</f>
        <v>0</v>
      </c>
      <c r="V3" s="29">
        <f>IFERROR(IF($G3=Tabelid!$L$6,Eksplikatsioon!AA5/SUM(Eksplikatsioon!$O5:'Eksplikatsioon'!$AG5),IF($G3=Tabelid!$L$4,IFERROR(SUMIFS($E:$E,$G:$G,Tabelid!$L$1,$C:$C,Tabelid!$J$4,$H:$H,V$2,$A:$A,$A3)/SUMIFS($E:$E,$G:$G,Tabelid!$L$1,$C:$C,Tabelid!$J$4,$A:$A,$A3),0),IF($G3=Tabelid!$L$5,IFERROR(SUMIFS($E:$E,$G:$G,Tabelid!$L$1,$C:$C,Tabelid!$J$4,$H:$H,V$2)/SUMIFS($E:$E,$G:$G,Tabelid!$L$1,$C:$C,Tabelid!$J$4),0),""))),"")</f>
        <v>0</v>
      </c>
      <c r="W3" s="29">
        <f>IFERROR(IF($G3=Tabelid!$L$6,Eksplikatsioon!AB5/SUM(Eksplikatsioon!$O5:'Eksplikatsioon'!$AG5),IF($G3=Tabelid!$L$4,IFERROR(SUMIFS($E:$E,$G:$G,Tabelid!$L$1,$C:$C,Tabelid!$J$4,$H:$H,W$2,$A:$A,$A3)/SUMIFS($E:$E,$G:$G,Tabelid!$L$1,$C:$C,Tabelid!$J$4,$A:$A,$A3),0),IF($G3=Tabelid!$L$5,IFERROR(SUMIFS($E:$E,$G:$G,Tabelid!$L$1,$C:$C,Tabelid!$J$4,$H:$H,W$2)/SUMIFS($E:$E,$G:$G,Tabelid!$L$1,$C:$C,Tabelid!$J$4),0),""))),"")</f>
        <v>0</v>
      </c>
      <c r="X3" s="29">
        <f>IFERROR(IF($G3=Tabelid!$L$6,Eksplikatsioon!AC5/SUM(Eksplikatsioon!$O5:'Eksplikatsioon'!$AG5),IF($G3=Tabelid!$L$4,IFERROR(SUMIFS($E:$E,$G:$G,Tabelid!$L$1,$C:$C,Tabelid!$J$4,$H:$H,X$2,$A:$A,$A3)/SUMIFS($E:$E,$G:$G,Tabelid!$L$1,$C:$C,Tabelid!$J$4,$A:$A,$A3),0),IF($G3=Tabelid!$L$5,IFERROR(SUMIFS($E:$E,$G:$G,Tabelid!$L$1,$C:$C,Tabelid!$J$4,$H:$H,X$2)/SUMIFS($E:$E,$G:$G,Tabelid!$L$1,$C:$C,Tabelid!$J$4),0),""))),"")</f>
        <v>0</v>
      </c>
      <c r="Y3" s="29">
        <f>IFERROR(IF($G3=Tabelid!$L$6,Eksplikatsioon!AD5/SUM(Eksplikatsioon!$O5:'Eksplikatsioon'!$AG5),IF($G3=Tabelid!$L$4,IFERROR(SUMIFS($E:$E,$G:$G,Tabelid!$L$1,$C:$C,Tabelid!$J$4,$H:$H,Y$2,$A:$A,$A3)/SUMIFS($E:$E,$G:$G,Tabelid!$L$1,$C:$C,Tabelid!$J$4,$A:$A,$A3),0),IF($G3=Tabelid!$L$5,IFERROR(SUMIFS($E:$E,$G:$G,Tabelid!$L$1,$C:$C,Tabelid!$J$4,$H:$H,Y$2)/SUMIFS($E:$E,$G:$G,Tabelid!$L$1,$C:$C,Tabelid!$J$4),0),""))),"")</f>
        <v>0</v>
      </c>
      <c r="Z3" s="29">
        <f>IFERROR(IF($G3=Tabelid!$L$6,Eksplikatsioon!AE5/SUM(Eksplikatsioon!$O5:'Eksplikatsioon'!$AG5),IF($G3=Tabelid!$L$4,IFERROR(SUMIFS($E:$E,$G:$G,Tabelid!$L$1,$C:$C,Tabelid!$J$4,$H:$H,Z$2,$A:$A,$A3)/SUMIFS($E:$E,$G:$G,Tabelid!$L$1,$C:$C,Tabelid!$J$4,$A:$A,$A3),0),IF($G3=Tabelid!$L$5,IFERROR(SUMIFS($E:$E,$G:$G,Tabelid!$L$1,$C:$C,Tabelid!$J$4,$H:$H,Z$2)/SUMIFS($E:$E,$G:$G,Tabelid!$L$1,$C:$C,Tabelid!$J$4),0),""))),"")</f>
        <v>0</v>
      </c>
      <c r="AA3" s="29">
        <f>IFERROR(IF($G3=Tabelid!$L$6,Eksplikatsioon!AF5/SUM(Eksplikatsioon!$O5:'Eksplikatsioon'!$AG5),IF($G3=Tabelid!$L$4,IFERROR(SUMIFS($E:$E,$G:$G,Tabelid!$L$1,$C:$C,Tabelid!$J$4,$H:$H,AA$2,$A:$A,$A3)/SUMIFS($E:$E,$G:$G,Tabelid!$L$1,$C:$C,Tabelid!$J$4,$A:$A,$A3),0),IF($G3=Tabelid!$L$5,IFERROR(SUMIFS($E:$E,$G:$G,Tabelid!$L$1,$C:$C,Tabelid!$J$4,$H:$H,AA$2)/SUMIFS($E:$E,$G:$G,Tabelid!$L$1,$C:$C,Tabelid!$J$4),0),""))),"")</f>
        <v>0</v>
      </c>
      <c r="AB3" s="29">
        <f>IFERROR(IF($G3=Tabelid!$L$6,Eksplikatsioon!AG5/SUM(Eksplikatsioon!$O5:'Eksplikatsioon'!$AG5),IF($G3=Tabelid!$L$4,IFERROR(SUMIFS($E:$E,$G:$G,Tabelid!$L$1,$C:$C,Tabelid!$J$4,$H:$H,AB$2,$A:$A,$A3)/SUMIFS($E:$E,$G:$G,Tabelid!$L$1,$C:$C,Tabelid!$J$4,$A:$A,$A3),0),IF($G3=Tabelid!$L$5,IFERROR(SUMIFS($E:$E,$G:$G,Tabelid!$L$1,$C:$C,Tabelid!$J$4,$H:$H,AB$2)/SUMIFS($E:$E,$G:$G,Tabelid!$L$1,$C:$C,Tabelid!$J$4),0),""))),"")</f>
        <v>0</v>
      </c>
      <c r="AC3" s="29">
        <f>IFERROR(IF($G3=Tabelid!$L$6,$E3*J3,IFERROR($E3*J3/SUM($J3:$AB3)*(Eksplikatsioon!O5)/SUMPRODUCT($J3:$AB3,Eksplikatsioon!$O5:$AG5),"")),"")</f>
        <v>98.28</v>
      </c>
      <c r="AD3" s="29">
        <f>IFERROR(IF($G3=Tabelid!$L$6,$E3*K3,IFERROR($E3*K3/SUM($J3:$AB3)*(Eksplikatsioon!P5)/SUMPRODUCT($J3:$AB3,Eksplikatsioon!$O5:$AG5),"")),"")</f>
        <v>1.17</v>
      </c>
      <c r="AE3" s="29">
        <f>IFERROR(IF($G3=Tabelid!$L$6,$E3*L3,IFERROR($E3*L3/SUM($J3:$AB3)*(Eksplikatsioon!Q5)/SUMPRODUCT($J3:$AB3,Eksplikatsioon!$O5:$AG5),"")),"")</f>
        <v>11.700000000000001</v>
      </c>
      <c r="AF3" s="29">
        <f>IFERROR(IF($G3=Tabelid!$L$6,$E3*M3,IFERROR($E3*M3/SUM($J3:$AB3)*(Eksplikatsioon!R5)/SUMPRODUCT($J3:$AB3,Eksplikatsioon!$O5:$AG5),"")),"")</f>
        <v>5.8500000000000005</v>
      </c>
      <c r="AG3" s="29">
        <f>IFERROR(IF($G3=Tabelid!$L$6,$E3*N3,IFERROR($E3*N3/SUM($J3:$AB3)*(Eksplikatsioon!S5)/SUMPRODUCT($J3:$AB3,Eksplikatsioon!$O5:$AG5),"")),"")</f>
        <v>0</v>
      </c>
      <c r="AH3" s="29">
        <f>IFERROR(IF($G3=Tabelid!$L$6,$E3*O3,IFERROR($E3*O3/SUM($J3:$AB3)*(Eksplikatsioon!T5)/SUMPRODUCT($J3:$AB3,Eksplikatsioon!$O5:$AG5),"")),"")</f>
        <v>0</v>
      </c>
      <c r="AI3" s="29">
        <f>IFERROR(IF($G3=Tabelid!$L$6,$E3*P3,IFERROR($E3*P3/SUM($J3:$AB3)*(Eksplikatsioon!U5)/SUMPRODUCT($J3:$AB3,Eksplikatsioon!$O5:$AG5),"")),"")</f>
        <v>0</v>
      </c>
      <c r="AJ3" s="29">
        <f>IFERROR(IF($G3=Tabelid!$L$6,$E3*Q3,IFERROR($E3*Q3/SUM($J3:$AB3)*(Eksplikatsioon!V5)/SUMPRODUCT($J3:$AB3,Eksplikatsioon!$O5:$AG5),"")),"")</f>
        <v>0</v>
      </c>
      <c r="AK3" s="29">
        <f>IFERROR(IF($G3=Tabelid!$L$6,$E3*R3,IFERROR($E3*R3/SUM($J3:$AB3)*(Eksplikatsioon!W5)/SUMPRODUCT($J3:$AB3,Eksplikatsioon!$O5:$AG5),"")),"")</f>
        <v>0</v>
      </c>
      <c r="AL3" s="29">
        <f>IFERROR(IF($G3=Tabelid!$L$6,$E3*S3,IFERROR($E3*S3/SUM($J3:$AB3)*(Eksplikatsioon!X5)/SUMPRODUCT($J3:$AB3,Eksplikatsioon!$O5:$AG5),"")),"")</f>
        <v>0</v>
      </c>
      <c r="AM3" s="29">
        <f>IFERROR(IF($G3=Tabelid!$L$6,$E3*T3,IFERROR($E3*T3/SUM($J3:$AB3)*(Eksplikatsioon!Y5)/SUMPRODUCT($J3:$AB3,Eksplikatsioon!$O5:$AG5),"")),"")</f>
        <v>0</v>
      </c>
      <c r="AN3" s="29">
        <f>IFERROR(IF($G3=Tabelid!$L$6,$E3*U3,IFERROR($E3*U3/SUM($J3:$AB3)*(Eksplikatsioon!Z5)/SUMPRODUCT($J3:$AB3,Eksplikatsioon!$O5:$AG5),"")),"")</f>
        <v>0</v>
      </c>
      <c r="AO3" s="29">
        <f>IFERROR(IF($G3=Tabelid!$L$6,$E3*V3,IFERROR($E3*V3/SUM($J3:$AB3)*(Eksplikatsioon!AA5)/SUMPRODUCT($J3:$AB3,Eksplikatsioon!$O5:$AG5),"")),"")</f>
        <v>0</v>
      </c>
      <c r="AP3" s="29">
        <f>IFERROR(IF($G3=Tabelid!$L$6,$E3*W3,IFERROR($E3*W3/SUM($J3:$AB3)*(Eksplikatsioon!AB5)/SUMPRODUCT($J3:$AB3,Eksplikatsioon!$O5:$AG5),"")),"")</f>
        <v>0</v>
      </c>
      <c r="AQ3" s="29">
        <f>IFERROR(IF($G3=Tabelid!$L$6,$E3*X3,IFERROR($E3*X3/SUM($J3:$AB3)*(Eksplikatsioon!AC5)/SUMPRODUCT($J3:$AB3,Eksplikatsioon!$O5:$AG5),"")),"")</f>
        <v>0</v>
      </c>
      <c r="AR3" s="29">
        <f>IFERROR(IF($G3=Tabelid!$L$6,$E3*Y3,IFERROR($E3*Y3/SUM($J3:$AB3)*(Eksplikatsioon!AD5)/SUMPRODUCT($J3:$AB3,Eksplikatsioon!$O5:$AG5),"")),"")</f>
        <v>0</v>
      </c>
      <c r="AS3" s="29">
        <f>IFERROR(IF($G3=Tabelid!$L$6,$E3*Z3,IFERROR($E3*Z3/SUM($J3:$AB3)*(Eksplikatsioon!AE5)/SUMPRODUCT($J3:$AB3,Eksplikatsioon!$O5:$AG5),"")),"")</f>
        <v>0</v>
      </c>
      <c r="AT3" s="29">
        <f>IFERROR(IF($G3=Tabelid!$L$6,$E3*AA3,IFERROR($E3*AA3/SUM($J3:$AB3)*(Eksplikatsioon!AF5)/SUMPRODUCT($J3:$AB3,Eksplikatsioon!$O5:$AG5),"")),"")</f>
        <v>0</v>
      </c>
      <c r="AU3" s="29">
        <f>IFERROR(IF($G3=Tabelid!$L$6,$E3*AB3,IFERROR($E3*AB3/SUM($J3:$AB3)*(Eksplikatsioon!AG5)/SUMPRODUCT($J3:$AB3,Eksplikatsioon!$O5:$AG5),"")),"")</f>
        <v>0</v>
      </c>
      <c r="AW3" s="37" t="str">
        <f>IF(BF3&lt;&gt;"",BF3,IF(BF2&lt;&gt;"","Aktiivne vakantsus",IF(AW2="Aktiivne vakantsus","Üüritav pind kokku",IF(AW2="Üüritav pind kokku","Passiivne vakantsus",""))))</f>
        <v>Rahandusministeerium</v>
      </c>
      <c r="AX3" s="37" t="str">
        <f t="shared" ref="AX3" si="0">IF(BG3&lt;&gt;"",BG3,"")</f>
        <v/>
      </c>
      <c r="AY3" s="35">
        <f>IF(BF3&lt;&gt;"",IF(SUMIFS(E:E,H:H,AW3,G:G,"Ainukasutuses pind",C:C,"ÜÜRITAV PIND")=0,0,SUMIFS(E:E,H:H,AW3,G:G,"Ainukasutuses pind",C:C,"ÜÜRITAV PIND")),IF(AW3="Aktiivne vakantsus",SUMIFS(E:E,C:C,"üüritav pind",G:G,"ainukasutuses pind")-SUM($AY$2:AY2),IF(AW3="Üüritav pind kokku",SUM($AY$2:AY2),"")))</f>
        <v>2673</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1128.8070958239186</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22.236478024926935</v>
      </c>
      <c r="BB3" s="35">
        <f ca="1">IF(OR(BF3&lt;&gt;"",AW3="Aktiivne vakantsus"),IFERROR(SUM(INDIRECT("r3c"&amp;MATCH($AW3,AC$2:AU$2,0)+28,FALSE):INDIRECT("r1002c"&amp;MATCH($AW3,AC$2:AU$2,0)+28,FALSE)),0),IF(AW3="Üüritav pind kokku",SUM($BB$2:BB2),""))</f>
        <v>638.16318561887135</v>
      </c>
      <c r="BC3" s="35">
        <f ca="1">IF(AW3="Passiivne vakantsus",SUMIFS(E:E,C:C,"PASSIIVNE VAKANTSUS"),IF(AW3="Üüritav pind kokku",SUM(AY3:BB3),IF(AW3&lt;&gt;"",SUM(AY3:BB3),"")))</f>
        <v>4462.2067594677164</v>
      </c>
      <c r="BD3" s="45">
        <f ca="1">IFERROR(IF(AND(AW3&lt;&gt;"passiivne vakantsus"),BC3/(SUMIFS(BC:BC,AW:AW,"Üüritav pind kokku")),""),"")</f>
        <v>0.82368050346433996</v>
      </c>
      <c r="BF3" s="36" t="s">
        <v>10</v>
      </c>
      <c r="BG3" s="36"/>
    </row>
    <row r="4" spans="1:59" x14ac:dyDescent="0.25">
      <c r="A4" s="23" t="str">
        <f>IF(Eksplikatsioon!A6=0,"",Eksplikatsioon!A6)</f>
        <v>00</v>
      </c>
      <c r="B4" s="56" t="str">
        <f>IF(Eksplikatsioon!B6=0,"",Eksplikatsioon!B6)</f>
        <v>001a</v>
      </c>
      <c r="C4" s="23" t="str">
        <f>IF(Eksplikatsioon!C6=0,"",Eksplikatsioon!C6)</f>
        <v>VERTIKAALSETE ÜHENDUSTEEDE PIND</v>
      </c>
      <c r="D4" s="23" t="str">
        <f>IF(Eksplikatsioon!D6=0,"",Eksplikatsioon!D6)</f>
        <v>Trepp/Trepikoda</v>
      </c>
      <c r="E4" s="54">
        <f>IF(Eksplikatsioon!F6=0,"",Eksplikatsioon!F6)</f>
        <v>2</v>
      </c>
      <c r="F4" s="23" t="str">
        <f>IF(Eksplikatsioon!H6=0,"",Eksplikatsioon!H6)</f>
        <v/>
      </c>
      <c r="G4" s="23" t="str">
        <f>IF(Eksplikatsioon!J6=0,"",Eksplikatsioon!J6)</f>
        <v/>
      </c>
      <c r="H4" s="23" t="str">
        <f>IF(Eksplikatsioon!K6=0,"",Eksplikatsioon!K6)</f>
        <v/>
      </c>
      <c r="I4" s="23" t="str">
        <f>IF(Eksplikatsioon!L6=0,"",Eksplikatsioon!L6)</f>
        <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1">IF(BF4&lt;&gt;"",BF4,IF(BF3&lt;&gt;"","Aktiivne vakantsus",IF(AW3="Aktiivne vakantsus","Üüritav pind kokku",IF(AW3="Üüritav pind kokku","Passiivne vakantsus",""))))</f>
        <v>OÜ Mari Lilleäri</v>
      </c>
      <c r="AX4" s="37" t="str">
        <f t="shared" ref="AX4:AX9" si="2">IF(BG4&lt;&gt;"",BG4,"")</f>
        <v/>
      </c>
      <c r="AY4" s="35">
        <f>IF(BF4&lt;&gt;"",IF(SUMIFS(E:E,H:H,AW4,G:G,"Ainukasutuses pind",C:C,"ÜÜRITAV PIND")=0,0,SUMIFS(E:E,H:H,AW4,G:G,"Ainukasutuses pind",C:C,"ÜÜRITAV PIND")),IF(AW4="Aktiivne vakantsus",SUMIFS(E:E,C:C,"üüritav pind",G:G,"ainukasutuses pind")-SUM($AY$2:AY3),IF(AW4="Üüritav pind kokku",SUM($AY$2:AY3),"")))</f>
        <v>46.6</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1.8440345135376381</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0.38766175681316695</v>
      </c>
      <c r="BB4" s="35">
        <f ca="1">IF(OR(BF4&lt;&gt;"",AW4="Aktiivne vakantsus"),IFERROR(SUM(INDIRECT("r3c"&amp;MATCH($AW4,AC$2:AU$2,0)+28,FALSE):INDIRECT("r1002c"&amp;MATCH($AW4,AC$2:AU$2,0)+28,FALSE)),0),IF(AW4="Üüritav pind kokku",SUM($BB$2:BB3),""))</f>
        <v>1.17</v>
      </c>
      <c r="BC4" s="35">
        <f t="shared" ref="BC4:BC9" ca="1" si="3">IF(AW4="Passiivne vakantsus",SUMIFS(E:E,C:C,"PASSIIVNE VAKANTSUS"),IF(AW4="Üüritav pind kokku",SUM(AY4:BB4),IF(AW4&lt;&gt;"",SUM(AY4:BB4),"")))</f>
        <v>50.001696270350806</v>
      </c>
      <c r="BD4" s="45">
        <f t="shared" ref="BD4:BD9" ca="1" si="4">IFERROR(IF(AND(AW4&lt;&gt;"passiivne vakantsus"),BC4/(SUMIFS(BC:BC,AW:AW,"Üüritav pind kokku")),""),"")</f>
        <v>9.2298328110072721E-3</v>
      </c>
      <c r="BF4" s="36" t="s">
        <v>11</v>
      </c>
      <c r="BG4" s="36"/>
    </row>
    <row r="5" spans="1:59" x14ac:dyDescent="0.25">
      <c r="A5" s="23" t="str">
        <f>IF(Eksplikatsioon!A7=0,"",Eksplikatsioon!A7)</f>
        <v>00</v>
      </c>
      <c r="B5" s="56" t="str">
        <f>IF(Eksplikatsioon!B7=0,"",Eksplikatsioon!B7)</f>
        <v>001b</v>
      </c>
      <c r="C5" s="23" t="str">
        <f>IF(Eksplikatsioon!C7=0,"",Eksplikatsioon!C7)</f>
        <v>VERTIKAALSETE ÜHENDUSTEEDE PIND</v>
      </c>
      <c r="D5" s="23" t="str">
        <f>IF(Eksplikatsioon!D7=0,"",Eksplikatsioon!D7)</f>
        <v>Lift</v>
      </c>
      <c r="E5" s="54">
        <f>IF(Eksplikatsioon!F7=0,"",Eksplikatsioon!F7)</f>
        <v>3.7</v>
      </c>
      <c r="F5" s="23" t="str">
        <f>IF(Eksplikatsioon!H7=0,"",Eksplikatsioon!H7)</f>
        <v/>
      </c>
      <c r="G5" s="23" t="str">
        <f>IF(Eksplikatsioon!J7=0,"",Eksplikatsioon!J7)</f>
        <v/>
      </c>
      <c r="H5" s="23" t="str">
        <f>IF(Eksplikatsioon!K7=0,"",Eksplikatsioon!K7)</f>
        <v/>
      </c>
      <c r="I5" s="23" t="str">
        <f>IF(Eksplikatsioon!L7=0,"",Eksplikatsioon!L7)</f>
        <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1"/>
        <v>Eesti Töötukassa</v>
      </c>
      <c r="AX5" s="37" t="str">
        <f t="shared" si="2"/>
        <v/>
      </c>
      <c r="AY5" s="35">
        <f>IF(BF5&lt;&gt;"",IF(SUMIFS(E:E,H:H,AW5,G:G,"Ainukasutuses pind",C:C,"ÜÜRITAV PIND")=0,0,SUMIFS(E:E,H:H,AW5,G:G,"Ainukasutuses pind",C:C,"ÜÜRITAV PIND")),IF(AW5="Aktiivne vakantsus",SUMIFS(E:E,C:C,"üüritav pind",G:G,"ainukasutuses pind")-SUM($AY$2:AY4),IF(AW5="Üüritav pind kokku",SUM($AY$2:AY4),"")))</f>
        <v>502.7</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130.74521003743243</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4.1819219989265886</v>
      </c>
      <c r="BB5" s="35">
        <f ca="1">IF(OR(BF5&lt;&gt;"",AW5="Aktiivne vakantsus"),IFERROR(SUM(INDIRECT("r3c"&amp;MATCH($AW5,AC$2:AU$2,0)+28,FALSE):INDIRECT("r1002c"&amp;MATCH($AW5,AC$2:AU$2,0)+28,FALSE)),0),IF(AW5="Üüritav pind kokku",SUM($BB$2:BB4),""))</f>
        <v>113.53992039431893</v>
      </c>
      <c r="BC5" s="35">
        <f t="shared" ca="1" si="3"/>
        <v>751.16705243067781</v>
      </c>
      <c r="BD5" s="45">
        <f t="shared" ca="1" si="4"/>
        <v>0.13865822210482476</v>
      </c>
      <c r="BF5" s="36" t="s">
        <v>12</v>
      </c>
      <c r="BG5" s="36"/>
    </row>
    <row r="6" spans="1:59" x14ac:dyDescent="0.25">
      <c r="A6" s="23" t="str">
        <f>IF(Eksplikatsioon!A8=0,"",Eksplikatsioon!A8)</f>
        <v>00</v>
      </c>
      <c r="B6" s="56" t="str">
        <f>IF(Eksplikatsioon!B8=0,"",Eksplikatsioon!B8)</f>
        <v>001/7</v>
      </c>
      <c r="C6" s="23" t="str">
        <f>IF(Eksplikatsioon!C8=0,"",Eksplikatsioon!C8)</f>
        <v>TEHNOPIND</v>
      </c>
      <c r="D6" s="23" t="str">
        <f>IF(Eksplikatsioon!D8=0,"",Eksplikatsioon!D8)</f>
        <v>Elektrikilp</v>
      </c>
      <c r="E6" s="54">
        <f>IF(Eksplikatsioon!F8=0,"",Eksplikatsioon!F8)</f>
        <v>0.8</v>
      </c>
      <c r="F6" s="23" t="str">
        <f>IF(Eksplikatsioon!H8=0,"",Eksplikatsioon!H8)</f>
        <v/>
      </c>
      <c r="G6" s="23" t="str">
        <f>IF(Eksplikatsioon!J8=0,"",Eksplikatsioon!J8)</f>
        <v/>
      </c>
      <c r="H6" s="23" t="str">
        <f>IF(Eksplikatsioon!K8=0,"",Eksplikatsioon!K8)</f>
        <v/>
      </c>
      <c r="I6" s="23" t="str">
        <f>IF(Eksplikatsioon!L8=0,"",Eksplikatsioon!L8)</f>
        <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1"/>
        <v>Aktiivne vakantsus</v>
      </c>
      <c r="AX6" s="37" t="str">
        <f t="shared" si="2"/>
        <v/>
      </c>
      <c r="AY6" s="35">
        <f>IF(BF6&lt;&gt;"",IF(SUMIFS(E:E,H:H,AW6,G:G,"Ainukasutuses pind",C:C,"ÜÜRITAV PIND")=0,0,SUMIFS(E:E,H:H,AW6,G:G,"Ainukasutuses pind",C:C,"ÜÜRITAV PIND")),IF(AW6="Aktiivne vakantsus",SUMIFS(E:E,C:C,"üüritav pind",G:G,"ainukasutuses pind")-SUM($AY$2:AY5),IF(AW6="Üüritav pind kokku",SUM($AY$2:AY5),"")))</f>
        <v>131.50000000000182</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5.203659625111186</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1.0939382193333083</v>
      </c>
      <c r="BB6" s="35">
        <f ca="1">IF(OR(BF6&lt;&gt;"",AW6="Aktiivne vakantsus"),IFERROR(SUM(INDIRECT("r3c"&amp;MATCH($AW6,AC$2:AU$2,0)+28,FALSE):INDIRECT("r1002c"&amp;MATCH($AW6,AC$2:AU$2,0)+28,FALSE)),0),IF(AW6="Üüritav pind kokku",SUM($BB$2:BB5),""))</f>
        <v>16.226893986809888</v>
      </c>
      <c r="BC6" s="35">
        <f t="shared" ca="1" si="3"/>
        <v>154.0244918312562</v>
      </c>
      <c r="BD6" s="45">
        <f t="shared" ca="1" si="4"/>
        <v>2.8431441619827989E-2</v>
      </c>
      <c r="BF6" s="36"/>
      <c r="BG6" s="36"/>
    </row>
    <row r="7" spans="1:59" x14ac:dyDescent="0.25">
      <c r="A7" s="23" t="str">
        <f>IF(Eksplikatsioon!A9=0,"",Eksplikatsioon!A9)</f>
        <v>00</v>
      </c>
      <c r="B7" s="56" t="str">
        <f>IF(Eksplikatsioon!B9=0,"",Eksplikatsioon!B9)</f>
        <v>002</v>
      </c>
      <c r="C7" s="23" t="str">
        <f>IF(Eksplikatsioon!C9=0,"",Eksplikatsioon!C9)</f>
        <v>ÜÜRITAV PIND</v>
      </c>
      <c r="D7" s="23" t="str">
        <f>IF(Eksplikatsioon!D9=0,"",Eksplikatsioon!D9)</f>
        <v>Pesuruum</v>
      </c>
      <c r="E7" s="54">
        <f>IF(Eksplikatsioon!F9=0,"",Eksplikatsioon!F9)</f>
        <v>11</v>
      </c>
      <c r="F7" s="23" t="str">
        <f>IF(Eksplikatsioon!H9=0,"",Eksplikatsioon!H9)</f>
        <v>RAM, vakants</v>
      </c>
      <c r="G7" s="23" t="str">
        <f>IF(Eksplikatsioon!J9=0,"",Eksplikatsioon!J9)</f>
        <v>Ühiskasutuses muu pind (korrus)</v>
      </c>
      <c r="H7" s="23" t="str">
        <f>IF(Eksplikatsioon!K9=0,"",Eksplikatsioon!K9)</f>
        <v/>
      </c>
      <c r="I7" s="23" t="str">
        <f>IF(Eksplikatsioon!L9=0,"",Eksplikatsioon!L9)</f>
        <v/>
      </c>
      <c r="J7" s="29">
        <f ca="1">IFERROR(IF($G7=Tabelid!$L$6,Eksplikatsioon!O9/SUM(Eksplikatsioon!$O9:'Eksplikatsioon'!$AG9),IF($G7=Tabelid!$L$4,IFERROR(SUMIFS($E:$E,$G:$G,Tabelid!$L$1,$C:$C,Tabelid!$J$4,$H:$H,J$2,$A:$A,$A7)/SUMIFS($E:$E,$G:$G,Tabelid!$L$1,$C:$C,Tabelid!$J$4,$A:$A,$A7),0),IF($G7=Tabelid!$L$5,IFERROR(SUMIFS($E:$E,$G:$G,Tabelid!$L$1,$C:$C,Tabelid!$J$4,$H:$H,J$2)/SUMIFS($E:$E,$G:$G,Tabelid!$L$1,$C:$C,Tabelid!$J$4),0),""))),"")</f>
        <v>0.7350490925319848</v>
      </c>
      <c r="K7" s="29">
        <f ca="1">IFERROR(IF($G7=Tabelid!$L$6,Eksplikatsioon!P9/SUM(Eksplikatsioon!$O9:'Eksplikatsioon'!$AG9),IF($G7=Tabelid!$L$4,IFERROR(SUMIFS($E:$E,$G:$G,Tabelid!$L$1,$C:$C,Tabelid!$J$4,$H:$H,K$2,$A:$A,$A7)/SUMIFS($E:$E,$G:$G,Tabelid!$L$1,$C:$C,Tabelid!$J$4,$A:$A,$A7),0),IF($G7=Tabelid!$L$5,IFERROR(SUMIFS($E:$E,$G:$G,Tabelid!$L$1,$C:$C,Tabelid!$J$4,$H:$H,K$2)/SUMIFS($E:$E,$G:$G,Tabelid!$L$1,$C:$C,Tabelid!$J$4),0),""))),"")</f>
        <v>6.9324605772091652E-2</v>
      </c>
      <c r="L7" s="29">
        <f ca="1">IFERROR(IF($G7=Tabelid!$L$6,Eksplikatsioon!Q9/SUM(Eksplikatsioon!$O9:'Eksplikatsioon'!$AG9),IF($G7=Tabelid!$L$4,IFERROR(SUMIFS($E:$E,$G:$G,Tabelid!$L$1,$C:$C,Tabelid!$J$4,$H:$H,L$2,$A:$A,$A7)/SUMIFS($E:$E,$G:$G,Tabelid!$L$1,$C:$C,Tabelid!$J$4,$A:$A,$A7),0),IF($G7=Tabelid!$L$5,IFERROR(SUMIFS($E:$E,$G:$G,Tabelid!$L$1,$C:$C,Tabelid!$J$4,$H:$H,L$2)/SUMIFS($E:$E,$G:$G,Tabelid!$L$1,$C:$C,Tabelid!$J$4),0),""))),"")</f>
        <v>0</v>
      </c>
      <c r="M7" s="29">
        <f ca="1">IFERROR(IF($G7=Tabelid!$L$6,Eksplikatsioon!R9/SUM(Eksplikatsioon!$O9:'Eksplikatsioon'!$AG9),IF($G7=Tabelid!$L$4,IFERROR(SUMIFS($E:$E,$G:$G,Tabelid!$L$1,$C:$C,Tabelid!$J$4,$H:$H,M$2,$A:$A,$A7)/SUMIFS($E:$E,$G:$G,Tabelid!$L$1,$C:$C,Tabelid!$J$4,$A:$A,$A7),0),IF($G7=Tabelid!$L$5,IFERROR(SUMIFS($E:$E,$G:$G,Tabelid!$L$1,$C:$C,Tabelid!$J$4,$H:$H,M$2)/SUMIFS($E:$E,$G:$G,Tabelid!$L$1,$C:$C,Tabelid!$J$4),0),""))),"")</f>
        <v>0.19562630169592385</v>
      </c>
      <c r="N7" s="29">
        <f ca="1">IFERROR(IF($G7=Tabelid!$L$6,Eksplikatsioon!S9/SUM(Eksplikatsioon!$O9:'Eksplikatsioon'!$AG9),IF($G7=Tabelid!$L$4,IFERROR(SUMIFS($E:$E,$G:$G,Tabelid!$L$1,$C:$C,Tabelid!$J$4,$H:$H,N$2,$A:$A,$A7)/SUMIFS($E:$E,$G:$G,Tabelid!$L$1,$C:$C,Tabelid!$J$4,$A:$A,$A7),0),IF($G7=Tabelid!$L$5,IFERROR(SUMIFS($E:$E,$G:$G,Tabelid!$L$1,$C:$C,Tabelid!$J$4,$H:$H,N$2)/SUMIFS($E:$E,$G:$G,Tabelid!$L$1,$C:$C,Tabelid!$J$4),0),""))),"")</f>
        <v>0</v>
      </c>
      <c r="O7" s="29">
        <f ca="1">IFERROR(IF($G7=Tabelid!$L$6,Eksplikatsioon!T9/SUM(Eksplikatsioon!$O9:'Eksplikatsioon'!$AG9),IF($G7=Tabelid!$L$4,IFERROR(SUMIFS($E:$E,$G:$G,Tabelid!$L$1,$C:$C,Tabelid!$J$4,$H:$H,O$2,$A:$A,$A7)/SUMIFS($E:$E,$G:$G,Tabelid!$L$1,$C:$C,Tabelid!$J$4,$A:$A,$A7),0),IF($G7=Tabelid!$L$5,IFERROR(SUMIFS($E:$E,$G:$G,Tabelid!$L$1,$C:$C,Tabelid!$J$4,$H:$H,O$2)/SUMIFS($E:$E,$G:$G,Tabelid!$L$1,$C:$C,Tabelid!$J$4),0),""))),"")</f>
        <v>0</v>
      </c>
      <c r="P7" s="29">
        <f ca="1">IFERROR(IF($G7=Tabelid!$L$6,Eksplikatsioon!U9/SUM(Eksplikatsioon!$O9:'Eksplikatsioon'!$AG9),IF($G7=Tabelid!$L$4,IFERROR(SUMIFS($E:$E,$G:$G,Tabelid!$L$1,$C:$C,Tabelid!$J$4,$H:$H,P$2,$A:$A,$A7)/SUMIFS($E:$E,$G:$G,Tabelid!$L$1,$C:$C,Tabelid!$J$4,$A:$A,$A7),0),IF($G7=Tabelid!$L$5,IFERROR(SUMIFS($E:$E,$G:$G,Tabelid!$L$1,$C:$C,Tabelid!$J$4,$H:$H,P$2)/SUMIFS($E:$E,$G:$G,Tabelid!$L$1,$C:$C,Tabelid!$J$4),0),""))),"")</f>
        <v>0</v>
      </c>
      <c r="Q7" s="29">
        <f ca="1">IFERROR(IF($G7=Tabelid!$L$6,Eksplikatsioon!V9/SUM(Eksplikatsioon!$O9:'Eksplikatsioon'!$AG9),IF($G7=Tabelid!$L$4,IFERROR(SUMIFS($E:$E,$G:$G,Tabelid!$L$1,$C:$C,Tabelid!$J$4,$H:$H,Q$2,$A:$A,$A7)/SUMIFS($E:$E,$G:$G,Tabelid!$L$1,$C:$C,Tabelid!$J$4,$A:$A,$A7),0),IF($G7=Tabelid!$L$5,IFERROR(SUMIFS($E:$E,$G:$G,Tabelid!$L$1,$C:$C,Tabelid!$J$4,$H:$H,Q$2)/SUMIFS($E:$E,$G:$G,Tabelid!$L$1,$C:$C,Tabelid!$J$4),0),""))),"")</f>
        <v>0</v>
      </c>
      <c r="R7" s="29">
        <f ca="1">IFERROR(IF($G7=Tabelid!$L$6,Eksplikatsioon!W9/SUM(Eksplikatsioon!$O9:'Eksplikatsioon'!$AG9),IF($G7=Tabelid!$L$4,IFERROR(SUMIFS($E:$E,$G:$G,Tabelid!$L$1,$C:$C,Tabelid!$J$4,$H:$H,R$2,$A:$A,$A7)/SUMIFS($E:$E,$G:$G,Tabelid!$L$1,$C:$C,Tabelid!$J$4,$A:$A,$A7),0),IF($G7=Tabelid!$L$5,IFERROR(SUMIFS($E:$E,$G:$G,Tabelid!$L$1,$C:$C,Tabelid!$J$4,$H:$H,R$2)/SUMIFS($E:$E,$G:$G,Tabelid!$L$1,$C:$C,Tabelid!$J$4),0),""))),"")</f>
        <v>0</v>
      </c>
      <c r="S7" s="29">
        <f ca="1">IFERROR(IF($G7=Tabelid!$L$6,Eksplikatsioon!X9/SUM(Eksplikatsioon!$O9:'Eksplikatsioon'!$AG9),IF($G7=Tabelid!$L$4,IFERROR(SUMIFS($E:$E,$G:$G,Tabelid!$L$1,$C:$C,Tabelid!$J$4,$H:$H,S$2,$A:$A,$A7)/SUMIFS($E:$E,$G:$G,Tabelid!$L$1,$C:$C,Tabelid!$J$4,$A:$A,$A7),0),IF($G7=Tabelid!$L$5,IFERROR(SUMIFS($E:$E,$G:$G,Tabelid!$L$1,$C:$C,Tabelid!$J$4,$H:$H,S$2)/SUMIFS($E:$E,$G:$G,Tabelid!$L$1,$C:$C,Tabelid!$J$4),0),""))),"")</f>
        <v>0</v>
      </c>
      <c r="T7" s="29">
        <f ca="1">IFERROR(IF($G7=Tabelid!$L$6,Eksplikatsioon!Y9/SUM(Eksplikatsioon!$O9:'Eksplikatsioon'!$AG9),IF($G7=Tabelid!$L$4,IFERROR(SUMIFS($E:$E,$G:$G,Tabelid!$L$1,$C:$C,Tabelid!$J$4,$H:$H,T$2,$A:$A,$A7)/SUMIFS($E:$E,$G:$G,Tabelid!$L$1,$C:$C,Tabelid!$J$4,$A:$A,$A7),0),IF($G7=Tabelid!$L$5,IFERROR(SUMIFS($E:$E,$G:$G,Tabelid!$L$1,$C:$C,Tabelid!$J$4,$H:$H,T$2)/SUMIFS($E:$E,$G:$G,Tabelid!$L$1,$C:$C,Tabelid!$J$4),0),""))),"")</f>
        <v>0</v>
      </c>
      <c r="U7" s="29">
        <f ca="1">IFERROR(IF($G7=Tabelid!$L$6,Eksplikatsioon!Z9/SUM(Eksplikatsioon!$O9:'Eksplikatsioon'!$AG9),IF($G7=Tabelid!$L$4,IFERROR(SUMIFS($E:$E,$G:$G,Tabelid!$L$1,$C:$C,Tabelid!$J$4,$H:$H,U$2,$A:$A,$A7)/SUMIFS($E:$E,$G:$G,Tabelid!$L$1,$C:$C,Tabelid!$J$4,$A:$A,$A7),0),IF($G7=Tabelid!$L$5,IFERROR(SUMIFS($E:$E,$G:$G,Tabelid!$L$1,$C:$C,Tabelid!$J$4,$H:$H,U$2)/SUMIFS($E:$E,$G:$G,Tabelid!$L$1,$C:$C,Tabelid!$J$4),0),""))),"")</f>
        <v>0</v>
      </c>
      <c r="V7" s="29">
        <f ca="1">IFERROR(IF($G7=Tabelid!$L$6,Eksplikatsioon!AA9/SUM(Eksplikatsioon!$O9:'Eksplikatsioon'!$AG9),IF($G7=Tabelid!$L$4,IFERROR(SUMIFS($E:$E,$G:$G,Tabelid!$L$1,$C:$C,Tabelid!$J$4,$H:$H,V$2,$A:$A,$A7)/SUMIFS($E:$E,$G:$G,Tabelid!$L$1,$C:$C,Tabelid!$J$4,$A:$A,$A7),0),IF($G7=Tabelid!$L$5,IFERROR(SUMIFS($E:$E,$G:$G,Tabelid!$L$1,$C:$C,Tabelid!$J$4,$H:$H,V$2)/SUMIFS($E:$E,$G:$G,Tabelid!$L$1,$C:$C,Tabelid!$J$4),0),""))),"")</f>
        <v>0</v>
      </c>
      <c r="W7" s="29">
        <f ca="1">IFERROR(IF($G7=Tabelid!$L$6,Eksplikatsioon!AB9/SUM(Eksplikatsioon!$O9:'Eksplikatsioon'!$AG9),IF($G7=Tabelid!$L$4,IFERROR(SUMIFS($E:$E,$G:$G,Tabelid!$L$1,$C:$C,Tabelid!$J$4,$H:$H,W$2,$A:$A,$A7)/SUMIFS($E:$E,$G:$G,Tabelid!$L$1,$C:$C,Tabelid!$J$4,$A:$A,$A7),0),IF($G7=Tabelid!$L$5,IFERROR(SUMIFS($E:$E,$G:$G,Tabelid!$L$1,$C:$C,Tabelid!$J$4,$H:$H,W$2)/SUMIFS($E:$E,$G:$G,Tabelid!$L$1,$C:$C,Tabelid!$J$4),0),""))),"")</f>
        <v>0</v>
      </c>
      <c r="X7" s="29">
        <f ca="1">IFERROR(IF($G7=Tabelid!$L$6,Eksplikatsioon!AC9/SUM(Eksplikatsioon!$O9:'Eksplikatsioon'!$AG9),IF($G7=Tabelid!$L$4,IFERROR(SUMIFS($E:$E,$G:$G,Tabelid!$L$1,$C:$C,Tabelid!$J$4,$H:$H,X$2,$A:$A,$A7)/SUMIFS($E:$E,$G:$G,Tabelid!$L$1,$C:$C,Tabelid!$J$4,$A:$A,$A7),0),IF($G7=Tabelid!$L$5,IFERROR(SUMIFS($E:$E,$G:$G,Tabelid!$L$1,$C:$C,Tabelid!$J$4,$H:$H,X$2)/SUMIFS($E:$E,$G:$G,Tabelid!$L$1,$C:$C,Tabelid!$J$4),0),""))),"")</f>
        <v>0</v>
      </c>
      <c r="Y7" s="29">
        <f ca="1">IFERROR(IF($G7=Tabelid!$L$6,Eksplikatsioon!AD9/SUM(Eksplikatsioon!$O9:'Eksplikatsioon'!$AG9),IF($G7=Tabelid!$L$4,IFERROR(SUMIFS($E:$E,$G:$G,Tabelid!$L$1,$C:$C,Tabelid!$J$4,$H:$H,Y$2,$A:$A,$A7)/SUMIFS($E:$E,$G:$G,Tabelid!$L$1,$C:$C,Tabelid!$J$4,$A:$A,$A7),0),IF($G7=Tabelid!$L$5,IFERROR(SUMIFS($E:$E,$G:$G,Tabelid!$L$1,$C:$C,Tabelid!$J$4,$H:$H,Y$2)/SUMIFS($E:$E,$G:$G,Tabelid!$L$1,$C:$C,Tabelid!$J$4),0),""))),"")</f>
        <v>0</v>
      </c>
      <c r="Z7" s="29">
        <f ca="1">IFERROR(IF($G7=Tabelid!$L$6,Eksplikatsioon!AE9/SUM(Eksplikatsioon!$O9:'Eksplikatsioon'!$AG9),IF($G7=Tabelid!$L$4,IFERROR(SUMIFS($E:$E,$G:$G,Tabelid!$L$1,$C:$C,Tabelid!$J$4,$H:$H,Z$2,$A:$A,$A7)/SUMIFS($E:$E,$G:$G,Tabelid!$L$1,$C:$C,Tabelid!$J$4,$A:$A,$A7),0),IF($G7=Tabelid!$L$5,IFERROR(SUMIFS($E:$E,$G:$G,Tabelid!$L$1,$C:$C,Tabelid!$J$4,$H:$H,Z$2)/SUMIFS($E:$E,$G:$G,Tabelid!$L$1,$C:$C,Tabelid!$J$4),0),""))),"")</f>
        <v>0</v>
      </c>
      <c r="AA7" s="29">
        <f ca="1">IFERROR(IF($G7=Tabelid!$L$6,Eksplikatsioon!AF9/SUM(Eksplikatsioon!$O9:'Eksplikatsioon'!$AG9),IF($G7=Tabelid!$L$4,IFERROR(SUMIFS($E:$E,$G:$G,Tabelid!$L$1,$C:$C,Tabelid!$J$4,$H:$H,AA$2,$A:$A,$A7)/SUMIFS($E:$E,$G:$G,Tabelid!$L$1,$C:$C,Tabelid!$J$4,$A:$A,$A7),0),IF($G7=Tabelid!$L$5,IFERROR(SUMIFS($E:$E,$G:$G,Tabelid!$L$1,$C:$C,Tabelid!$J$4,$H:$H,AA$2)/SUMIFS($E:$E,$G:$G,Tabelid!$L$1,$C:$C,Tabelid!$J$4),0),""))),"")</f>
        <v>0</v>
      </c>
      <c r="AB7" s="29">
        <f ca="1">IFERROR(IF($G7=Tabelid!$L$6,Eksplikatsioon!AG9/SUM(Eksplikatsioon!$O9:'Eksplikatsioon'!$AG9),IF($G7=Tabelid!$L$4,IFERROR(SUMIFS($E:$E,$G:$G,Tabelid!$L$1,$C:$C,Tabelid!$J$4,$H:$H,AB$2,$A:$A,$A7)/SUMIFS($E:$E,$G:$G,Tabelid!$L$1,$C:$C,Tabelid!$J$4,$A:$A,$A7),0),IF($G7=Tabelid!$L$5,IFERROR(SUMIFS($E:$E,$G:$G,Tabelid!$L$1,$C:$C,Tabelid!$J$4,$H:$H,AB$2)/SUMIFS($E:$E,$G:$G,Tabelid!$L$1,$C:$C,Tabelid!$J$4),0),""))),"")</f>
        <v>0</v>
      </c>
      <c r="AC7" s="29">
        <f ca="1">IFERROR(IF($G7=Tabelid!$L$6,$E7*J7,IFERROR($E7*J7/SUM($J7:$AB7)*(Eksplikatsioon!O9)/SUMPRODUCT($J7:$AB7,Eksplikatsioon!$O9:$AG9),"")),"")</f>
        <v>8.6878196930946281</v>
      </c>
      <c r="AD7" s="29">
        <f ca="1">IFERROR(IF($G7=Tabelid!$L$6,$E7*K7,IFERROR($E7*K7/SUM($J7:$AB7)*(Eksplikatsioon!P9)/SUMPRODUCT($J7:$AB7,Eksplikatsioon!$O9:$AG9),"")),"")</f>
        <v>0</v>
      </c>
      <c r="AE7" s="29">
        <f ca="1">IFERROR(IF($G7=Tabelid!$L$6,$E7*L7,IFERROR($E7*L7/SUM($J7:$AB7)*(Eksplikatsioon!Q9)/SUMPRODUCT($J7:$AB7,Eksplikatsioon!$O9:$AG9),"")),"")</f>
        <v>0</v>
      </c>
      <c r="AF7" s="29">
        <f ca="1">IFERROR(IF($G7=Tabelid!$L$6,$E7*M7,IFERROR($E7*M7/SUM($J7:$AB7)*(Eksplikatsioon!R9)/SUMPRODUCT($J7:$AB7,Eksplikatsioon!$O9:$AG9),"")),"")</f>
        <v>2.3121803069053697</v>
      </c>
      <c r="AG7" s="29">
        <f ca="1">IFERROR(IF($G7=Tabelid!$L$6,$E7*N7,IFERROR($E7*N7/SUM($J7:$AB7)*(Eksplikatsioon!S9)/SUMPRODUCT($J7:$AB7,Eksplikatsioon!$O9:$AG9),"")),"")</f>
        <v>0</v>
      </c>
      <c r="AH7" s="29">
        <f ca="1">IFERROR(IF($G7=Tabelid!$L$6,$E7*O7,IFERROR($E7*O7/SUM($J7:$AB7)*(Eksplikatsioon!T9)/SUMPRODUCT($J7:$AB7,Eksplikatsioon!$O9:$AG9),"")),"")</f>
        <v>0</v>
      </c>
      <c r="AI7" s="29">
        <f ca="1">IFERROR(IF($G7=Tabelid!$L$6,$E7*P7,IFERROR($E7*P7/SUM($J7:$AB7)*(Eksplikatsioon!U9)/SUMPRODUCT($J7:$AB7,Eksplikatsioon!$O9:$AG9),"")),"")</f>
        <v>0</v>
      </c>
      <c r="AJ7" s="29">
        <f ca="1">IFERROR(IF($G7=Tabelid!$L$6,$E7*Q7,IFERROR($E7*Q7/SUM($J7:$AB7)*(Eksplikatsioon!V9)/SUMPRODUCT($J7:$AB7,Eksplikatsioon!$O9:$AG9),"")),"")</f>
        <v>0</v>
      </c>
      <c r="AK7" s="29">
        <f ca="1">IFERROR(IF($G7=Tabelid!$L$6,$E7*R7,IFERROR($E7*R7/SUM($J7:$AB7)*(Eksplikatsioon!W9)/SUMPRODUCT($J7:$AB7,Eksplikatsioon!$O9:$AG9),"")),"")</f>
        <v>0</v>
      </c>
      <c r="AL7" s="29">
        <f ca="1">IFERROR(IF($G7=Tabelid!$L$6,$E7*S7,IFERROR($E7*S7/SUM($J7:$AB7)*(Eksplikatsioon!X9)/SUMPRODUCT($J7:$AB7,Eksplikatsioon!$O9:$AG9),"")),"")</f>
        <v>0</v>
      </c>
      <c r="AM7" s="29">
        <f ca="1">IFERROR(IF($G7=Tabelid!$L$6,$E7*T7,IFERROR($E7*T7/SUM($J7:$AB7)*(Eksplikatsioon!Y9)/SUMPRODUCT($J7:$AB7,Eksplikatsioon!$O9:$AG9),"")),"")</f>
        <v>0</v>
      </c>
      <c r="AN7" s="29">
        <f ca="1">IFERROR(IF($G7=Tabelid!$L$6,$E7*U7,IFERROR($E7*U7/SUM($J7:$AB7)*(Eksplikatsioon!Z9)/SUMPRODUCT($J7:$AB7,Eksplikatsioon!$O9:$AG9),"")),"")</f>
        <v>0</v>
      </c>
      <c r="AO7" s="29">
        <f ca="1">IFERROR(IF($G7=Tabelid!$L$6,$E7*V7,IFERROR($E7*V7/SUM($J7:$AB7)*(Eksplikatsioon!AA9)/SUMPRODUCT($J7:$AB7,Eksplikatsioon!$O9:$AG9),"")),"")</f>
        <v>0</v>
      </c>
      <c r="AP7" s="29">
        <f ca="1">IFERROR(IF($G7=Tabelid!$L$6,$E7*W7,IFERROR($E7*W7/SUM($J7:$AB7)*(Eksplikatsioon!AB9)/SUMPRODUCT($J7:$AB7,Eksplikatsioon!$O9:$AG9),"")),"")</f>
        <v>0</v>
      </c>
      <c r="AQ7" s="29">
        <f ca="1">IFERROR(IF($G7=Tabelid!$L$6,$E7*X7,IFERROR($E7*X7/SUM($J7:$AB7)*(Eksplikatsioon!AC9)/SUMPRODUCT($J7:$AB7,Eksplikatsioon!$O9:$AG9),"")),"")</f>
        <v>0</v>
      </c>
      <c r="AR7" s="29">
        <f ca="1">IFERROR(IF($G7=Tabelid!$L$6,$E7*Y7,IFERROR($E7*Y7/SUM($J7:$AB7)*(Eksplikatsioon!AD9)/SUMPRODUCT($J7:$AB7,Eksplikatsioon!$O9:$AG9),"")),"")</f>
        <v>0</v>
      </c>
      <c r="AS7" s="29">
        <f ca="1">IFERROR(IF($G7=Tabelid!$L$6,$E7*Z7,IFERROR($E7*Z7/SUM($J7:$AB7)*(Eksplikatsioon!AE9)/SUMPRODUCT($J7:$AB7,Eksplikatsioon!$O9:$AG9),"")),"")</f>
        <v>0</v>
      </c>
      <c r="AT7" s="29">
        <f ca="1">IFERROR(IF($G7=Tabelid!$L$6,$E7*AA7,IFERROR($E7*AA7/SUM($J7:$AB7)*(Eksplikatsioon!AF9)/SUMPRODUCT($J7:$AB7,Eksplikatsioon!$O9:$AG9),"")),"")</f>
        <v>0</v>
      </c>
      <c r="AU7" s="29">
        <f ca="1">IFERROR(IF($G7=Tabelid!$L$6,$E7*AB7,IFERROR($E7*AB7/SUM($J7:$AB7)*(Eksplikatsioon!AG9)/SUMPRODUCT($J7:$AB7,Eksplikatsioon!$O9:$AG9),"")),"")</f>
        <v>0</v>
      </c>
      <c r="AW7" s="37" t="str">
        <f t="shared" si="1"/>
        <v>Üüritav pind kokku</v>
      </c>
      <c r="AX7" s="37" t="str">
        <f t="shared" si="2"/>
        <v/>
      </c>
      <c r="AY7" s="35">
        <f>IF(BF7&lt;&gt;"",IF(SUMIFS(E:E,H:H,AW7,G:G,"Ainukasutuses pind",C:C,"ÜÜRITAV PIND")=0,0,SUMIFS(E:E,H:H,AW7,G:G,"Ainukasutuses pind",C:C,"ÜÜRITAV PIND")),IF(AW7="Aktiivne vakantsus",SUMIFS(E:E,C:C,"üüritav pind",G:G,"ainukasutuses pind")-SUM($AY$2:AY6),IF(AW7="Üüritav pind kokku",SUM($AY$2:AY6),"")))</f>
        <v>3353.8000000000015</v>
      </c>
      <c r="AZ7" s="35">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1266.5999999999999</v>
      </c>
      <c r="BA7" s="35">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27.899999999999995</v>
      </c>
      <c r="BB7" s="35">
        <f ca="1">IF(OR(BF7&lt;&gt;"",AW7="Aktiivne vakantsus"),IFERROR(SUM(INDIRECT("r3c"&amp;MATCH($AW7,AC$2:AU$2,0)+28,FALSE):INDIRECT("r1002c"&amp;MATCH($AW7,AC$2:AU$2,0)+28,FALSE)),0),IF(AW7="Üüritav pind kokku",SUM($BB$2:BB6),""))</f>
        <v>769.1</v>
      </c>
      <c r="BC7" s="35">
        <f t="shared" ca="1" si="3"/>
        <v>5417.4000000000015</v>
      </c>
      <c r="BD7" s="45">
        <f t="shared" ca="1" si="4"/>
        <v>1</v>
      </c>
      <c r="BF7" s="36"/>
      <c r="BG7" s="36"/>
    </row>
    <row r="8" spans="1:59" x14ac:dyDescent="0.25">
      <c r="A8" s="23" t="str">
        <f>IF(Eksplikatsioon!A10=0,"",Eksplikatsioon!A10)</f>
        <v>00</v>
      </c>
      <c r="B8" s="56" t="str">
        <f>IF(Eksplikatsioon!B10=0,"",Eksplikatsioon!B10)</f>
        <v>003</v>
      </c>
      <c r="C8" s="23" t="str">
        <f>IF(Eksplikatsioon!C10=0,"",Eksplikatsioon!C10)</f>
        <v>ÜÜRITAV PIND</v>
      </c>
      <c r="D8" s="23" t="str">
        <f>IF(Eksplikatsioon!D10=0,"",Eksplikatsioon!D10)</f>
        <v>Pesuruum</v>
      </c>
      <c r="E8" s="54">
        <f>IF(Eksplikatsioon!F10=0,"",Eksplikatsioon!F10)</f>
        <v>7.1</v>
      </c>
      <c r="F8" s="23" t="str">
        <f>IF(Eksplikatsioon!H10=0,"",Eksplikatsioon!H10)</f>
        <v>RAM, vakants</v>
      </c>
      <c r="G8" s="23" t="str">
        <f>IF(Eksplikatsioon!J10=0,"",Eksplikatsioon!J10)</f>
        <v>Ühiskasutuses muu pind (korrus)</v>
      </c>
      <c r="H8" s="23" t="str">
        <f>IF(Eksplikatsioon!K10=0,"",Eksplikatsioon!K10)</f>
        <v/>
      </c>
      <c r="I8" s="23" t="str">
        <f>IF(Eksplikatsioon!L10=0,"",Eksplikatsioon!L10)</f>
        <v/>
      </c>
      <c r="J8" s="29">
        <f ca="1">IFERROR(IF($G8=Tabelid!$L$6,Eksplikatsioon!O10/SUM(Eksplikatsioon!$O10:'Eksplikatsioon'!$AG10),IF($G8=Tabelid!$L$4,IFERROR(SUMIFS($E:$E,$G:$G,Tabelid!$L$1,$C:$C,Tabelid!$J$4,$H:$H,J$2,$A:$A,$A8)/SUMIFS($E:$E,$G:$G,Tabelid!$L$1,$C:$C,Tabelid!$J$4,$A:$A,$A8),0),IF($G8=Tabelid!$L$5,IFERROR(SUMIFS($E:$E,$G:$G,Tabelid!$L$1,$C:$C,Tabelid!$J$4,$H:$H,J$2)/SUMIFS($E:$E,$G:$G,Tabelid!$L$1,$C:$C,Tabelid!$J$4),0),""))),"")</f>
        <v>0.7350490925319848</v>
      </c>
      <c r="K8" s="29">
        <f ca="1">IFERROR(IF($G8=Tabelid!$L$6,Eksplikatsioon!P10/SUM(Eksplikatsioon!$O10:'Eksplikatsioon'!$AG10),IF($G8=Tabelid!$L$4,IFERROR(SUMIFS($E:$E,$G:$G,Tabelid!$L$1,$C:$C,Tabelid!$J$4,$H:$H,K$2,$A:$A,$A8)/SUMIFS($E:$E,$G:$G,Tabelid!$L$1,$C:$C,Tabelid!$J$4,$A:$A,$A8),0),IF($G8=Tabelid!$L$5,IFERROR(SUMIFS($E:$E,$G:$G,Tabelid!$L$1,$C:$C,Tabelid!$J$4,$H:$H,K$2)/SUMIFS($E:$E,$G:$G,Tabelid!$L$1,$C:$C,Tabelid!$J$4),0),""))),"")</f>
        <v>6.9324605772091652E-2</v>
      </c>
      <c r="L8" s="29">
        <f ca="1">IFERROR(IF($G8=Tabelid!$L$6,Eksplikatsioon!Q10/SUM(Eksplikatsioon!$O10:'Eksplikatsioon'!$AG10),IF($G8=Tabelid!$L$4,IFERROR(SUMIFS($E:$E,$G:$G,Tabelid!$L$1,$C:$C,Tabelid!$J$4,$H:$H,L$2,$A:$A,$A8)/SUMIFS($E:$E,$G:$G,Tabelid!$L$1,$C:$C,Tabelid!$J$4,$A:$A,$A8),0),IF($G8=Tabelid!$L$5,IFERROR(SUMIFS($E:$E,$G:$G,Tabelid!$L$1,$C:$C,Tabelid!$J$4,$H:$H,L$2)/SUMIFS($E:$E,$G:$G,Tabelid!$L$1,$C:$C,Tabelid!$J$4),0),""))),"")</f>
        <v>0</v>
      </c>
      <c r="M8" s="29">
        <f ca="1">IFERROR(IF($G8=Tabelid!$L$6,Eksplikatsioon!R10/SUM(Eksplikatsioon!$O10:'Eksplikatsioon'!$AG10),IF($G8=Tabelid!$L$4,IFERROR(SUMIFS($E:$E,$G:$G,Tabelid!$L$1,$C:$C,Tabelid!$J$4,$H:$H,M$2,$A:$A,$A8)/SUMIFS($E:$E,$G:$G,Tabelid!$L$1,$C:$C,Tabelid!$J$4,$A:$A,$A8),0),IF($G8=Tabelid!$L$5,IFERROR(SUMIFS($E:$E,$G:$G,Tabelid!$L$1,$C:$C,Tabelid!$J$4,$H:$H,M$2)/SUMIFS($E:$E,$G:$G,Tabelid!$L$1,$C:$C,Tabelid!$J$4),0),""))),"")</f>
        <v>0.19562630169592385</v>
      </c>
      <c r="N8" s="29">
        <f ca="1">IFERROR(IF($G8=Tabelid!$L$6,Eksplikatsioon!S10/SUM(Eksplikatsioon!$O10:'Eksplikatsioon'!$AG10),IF($G8=Tabelid!$L$4,IFERROR(SUMIFS($E:$E,$G:$G,Tabelid!$L$1,$C:$C,Tabelid!$J$4,$H:$H,N$2,$A:$A,$A8)/SUMIFS($E:$E,$G:$G,Tabelid!$L$1,$C:$C,Tabelid!$J$4,$A:$A,$A8),0),IF($G8=Tabelid!$L$5,IFERROR(SUMIFS($E:$E,$G:$G,Tabelid!$L$1,$C:$C,Tabelid!$J$4,$H:$H,N$2)/SUMIFS($E:$E,$G:$G,Tabelid!$L$1,$C:$C,Tabelid!$J$4),0),""))),"")</f>
        <v>0</v>
      </c>
      <c r="O8" s="29">
        <f ca="1">IFERROR(IF($G8=Tabelid!$L$6,Eksplikatsioon!T10/SUM(Eksplikatsioon!$O10:'Eksplikatsioon'!$AG10),IF($G8=Tabelid!$L$4,IFERROR(SUMIFS($E:$E,$G:$G,Tabelid!$L$1,$C:$C,Tabelid!$J$4,$H:$H,O$2,$A:$A,$A8)/SUMIFS($E:$E,$G:$G,Tabelid!$L$1,$C:$C,Tabelid!$J$4,$A:$A,$A8),0),IF($G8=Tabelid!$L$5,IFERROR(SUMIFS($E:$E,$G:$G,Tabelid!$L$1,$C:$C,Tabelid!$J$4,$H:$H,O$2)/SUMIFS($E:$E,$G:$G,Tabelid!$L$1,$C:$C,Tabelid!$J$4),0),""))),"")</f>
        <v>0</v>
      </c>
      <c r="P8" s="29">
        <f ca="1">IFERROR(IF($G8=Tabelid!$L$6,Eksplikatsioon!U10/SUM(Eksplikatsioon!$O10:'Eksplikatsioon'!$AG10),IF($G8=Tabelid!$L$4,IFERROR(SUMIFS($E:$E,$G:$G,Tabelid!$L$1,$C:$C,Tabelid!$J$4,$H:$H,P$2,$A:$A,$A8)/SUMIFS($E:$E,$G:$G,Tabelid!$L$1,$C:$C,Tabelid!$J$4,$A:$A,$A8),0),IF($G8=Tabelid!$L$5,IFERROR(SUMIFS($E:$E,$G:$G,Tabelid!$L$1,$C:$C,Tabelid!$J$4,$H:$H,P$2)/SUMIFS($E:$E,$G:$G,Tabelid!$L$1,$C:$C,Tabelid!$J$4),0),""))),"")</f>
        <v>0</v>
      </c>
      <c r="Q8" s="29">
        <f ca="1">IFERROR(IF($G8=Tabelid!$L$6,Eksplikatsioon!V10/SUM(Eksplikatsioon!$O10:'Eksplikatsioon'!$AG10),IF($G8=Tabelid!$L$4,IFERROR(SUMIFS($E:$E,$G:$G,Tabelid!$L$1,$C:$C,Tabelid!$J$4,$H:$H,Q$2,$A:$A,$A8)/SUMIFS($E:$E,$G:$G,Tabelid!$L$1,$C:$C,Tabelid!$J$4,$A:$A,$A8),0),IF($G8=Tabelid!$L$5,IFERROR(SUMIFS($E:$E,$G:$G,Tabelid!$L$1,$C:$C,Tabelid!$J$4,$H:$H,Q$2)/SUMIFS($E:$E,$G:$G,Tabelid!$L$1,$C:$C,Tabelid!$J$4),0),""))),"")</f>
        <v>0</v>
      </c>
      <c r="R8" s="29">
        <f ca="1">IFERROR(IF($G8=Tabelid!$L$6,Eksplikatsioon!W10/SUM(Eksplikatsioon!$O10:'Eksplikatsioon'!$AG10),IF($G8=Tabelid!$L$4,IFERROR(SUMIFS($E:$E,$G:$G,Tabelid!$L$1,$C:$C,Tabelid!$J$4,$H:$H,R$2,$A:$A,$A8)/SUMIFS($E:$E,$G:$G,Tabelid!$L$1,$C:$C,Tabelid!$J$4,$A:$A,$A8),0),IF($G8=Tabelid!$L$5,IFERROR(SUMIFS($E:$E,$G:$G,Tabelid!$L$1,$C:$C,Tabelid!$J$4,$H:$H,R$2)/SUMIFS($E:$E,$G:$G,Tabelid!$L$1,$C:$C,Tabelid!$J$4),0),""))),"")</f>
        <v>0</v>
      </c>
      <c r="S8" s="29">
        <f ca="1">IFERROR(IF($G8=Tabelid!$L$6,Eksplikatsioon!X10/SUM(Eksplikatsioon!$O10:'Eksplikatsioon'!$AG10),IF($G8=Tabelid!$L$4,IFERROR(SUMIFS($E:$E,$G:$G,Tabelid!$L$1,$C:$C,Tabelid!$J$4,$H:$H,S$2,$A:$A,$A8)/SUMIFS($E:$E,$G:$G,Tabelid!$L$1,$C:$C,Tabelid!$J$4,$A:$A,$A8),0),IF($G8=Tabelid!$L$5,IFERROR(SUMIFS($E:$E,$G:$G,Tabelid!$L$1,$C:$C,Tabelid!$J$4,$H:$H,S$2)/SUMIFS($E:$E,$G:$G,Tabelid!$L$1,$C:$C,Tabelid!$J$4),0),""))),"")</f>
        <v>0</v>
      </c>
      <c r="T8" s="29">
        <f ca="1">IFERROR(IF($G8=Tabelid!$L$6,Eksplikatsioon!Y10/SUM(Eksplikatsioon!$O10:'Eksplikatsioon'!$AG10),IF($G8=Tabelid!$L$4,IFERROR(SUMIFS($E:$E,$G:$G,Tabelid!$L$1,$C:$C,Tabelid!$J$4,$H:$H,T$2,$A:$A,$A8)/SUMIFS($E:$E,$G:$G,Tabelid!$L$1,$C:$C,Tabelid!$J$4,$A:$A,$A8),0),IF($G8=Tabelid!$L$5,IFERROR(SUMIFS($E:$E,$G:$G,Tabelid!$L$1,$C:$C,Tabelid!$J$4,$H:$H,T$2)/SUMIFS($E:$E,$G:$G,Tabelid!$L$1,$C:$C,Tabelid!$J$4),0),""))),"")</f>
        <v>0</v>
      </c>
      <c r="U8" s="29">
        <f ca="1">IFERROR(IF($G8=Tabelid!$L$6,Eksplikatsioon!Z10/SUM(Eksplikatsioon!$O10:'Eksplikatsioon'!$AG10),IF($G8=Tabelid!$L$4,IFERROR(SUMIFS($E:$E,$G:$G,Tabelid!$L$1,$C:$C,Tabelid!$J$4,$H:$H,U$2,$A:$A,$A8)/SUMIFS($E:$E,$G:$G,Tabelid!$L$1,$C:$C,Tabelid!$J$4,$A:$A,$A8),0),IF($G8=Tabelid!$L$5,IFERROR(SUMIFS($E:$E,$G:$G,Tabelid!$L$1,$C:$C,Tabelid!$J$4,$H:$H,U$2)/SUMIFS($E:$E,$G:$G,Tabelid!$L$1,$C:$C,Tabelid!$J$4),0),""))),"")</f>
        <v>0</v>
      </c>
      <c r="V8" s="29">
        <f ca="1">IFERROR(IF($G8=Tabelid!$L$6,Eksplikatsioon!AA10/SUM(Eksplikatsioon!$O10:'Eksplikatsioon'!$AG10),IF($G8=Tabelid!$L$4,IFERROR(SUMIFS($E:$E,$G:$G,Tabelid!$L$1,$C:$C,Tabelid!$J$4,$H:$H,V$2,$A:$A,$A8)/SUMIFS($E:$E,$G:$G,Tabelid!$L$1,$C:$C,Tabelid!$J$4,$A:$A,$A8),0),IF($G8=Tabelid!$L$5,IFERROR(SUMIFS($E:$E,$G:$G,Tabelid!$L$1,$C:$C,Tabelid!$J$4,$H:$H,V$2)/SUMIFS($E:$E,$G:$G,Tabelid!$L$1,$C:$C,Tabelid!$J$4),0),""))),"")</f>
        <v>0</v>
      </c>
      <c r="W8" s="29">
        <f ca="1">IFERROR(IF($G8=Tabelid!$L$6,Eksplikatsioon!AB10/SUM(Eksplikatsioon!$O10:'Eksplikatsioon'!$AG10),IF($G8=Tabelid!$L$4,IFERROR(SUMIFS($E:$E,$G:$G,Tabelid!$L$1,$C:$C,Tabelid!$J$4,$H:$H,W$2,$A:$A,$A8)/SUMIFS($E:$E,$G:$G,Tabelid!$L$1,$C:$C,Tabelid!$J$4,$A:$A,$A8),0),IF($G8=Tabelid!$L$5,IFERROR(SUMIFS($E:$E,$G:$G,Tabelid!$L$1,$C:$C,Tabelid!$J$4,$H:$H,W$2)/SUMIFS($E:$E,$G:$G,Tabelid!$L$1,$C:$C,Tabelid!$J$4),0),""))),"")</f>
        <v>0</v>
      </c>
      <c r="X8" s="29">
        <f ca="1">IFERROR(IF($G8=Tabelid!$L$6,Eksplikatsioon!AC10/SUM(Eksplikatsioon!$O10:'Eksplikatsioon'!$AG10),IF($G8=Tabelid!$L$4,IFERROR(SUMIFS($E:$E,$G:$G,Tabelid!$L$1,$C:$C,Tabelid!$J$4,$H:$H,X$2,$A:$A,$A8)/SUMIFS($E:$E,$G:$G,Tabelid!$L$1,$C:$C,Tabelid!$J$4,$A:$A,$A8),0),IF($G8=Tabelid!$L$5,IFERROR(SUMIFS($E:$E,$G:$G,Tabelid!$L$1,$C:$C,Tabelid!$J$4,$H:$H,X$2)/SUMIFS($E:$E,$G:$G,Tabelid!$L$1,$C:$C,Tabelid!$J$4),0),""))),"")</f>
        <v>0</v>
      </c>
      <c r="Y8" s="29">
        <f ca="1">IFERROR(IF($G8=Tabelid!$L$6,Eksplikatsioon!AD10/SUM(Eksplikatsioon!$O10:'Eksplikatsioon'!$AG10),IF($G8=Tabelid!$L$4,IFERROR(SUMIFS($E:$E,$G:$G,Tabelid!$L$1,$C:$C,Tabelid!$J$4,$H:$H,Y$2,$A:$A,$A8)/SUMIFS($E:$E,$G:$G,Tabelid!$L$1,$C:$C,Tabelid!$J$4,$A:$A,$A8),0),IF($G8=Tabelid!$L$5,IFERROR(SUMIFS($E:$E,$G:$G,Tabelid!$L$1,$C:$C,Tabelid!$J$4,$H:$H,Y$2)/SUMIFS($E:$E,$G:$G,Tabelid!$L$1,$C:$C,Tabelid!$J$4),0),""))),"")</f>
        <v>0</v>
      </c>
      <c r="Z8" s="29">
        <f ca="1">IFERROR(IF($G8=Tabelid!$L$6,Eksplikatsioon!AE10/SUM(Eksplikatsioon!$O10:'Eksplikatsioon'!$AG10),IF($G8=Tabelid!$L$4,IFERROR(SUMIFS($E:$E,$G:$G,Tabelid!$L$1,$C:$C,Tabelid!$J$4,$H:$H,Z$2,$A:$A,$A8)/SUMIFS($E:$E,$G:$G,Tabelid!$L$1,$C:$C,Tabelid!$J$4,$A:$A,$A8),0),IF($G8=Tabelid!$L$5,IFERROR(SUMIFS($E:$E,$G:$G,Tabelid!$L$1,$C:$C,Tabelid!$J$4,$H:$H,Z$2)/SUMIFS($E:$E,$G:$G,Tabelid!$L$1,$C:$C,Tabelid!$J$4),0),""))),"")</f>
        <v>0</v>
      </c>
      <c r="AA8" s="29">
        <f ca="1">IFERROR(IF($G8=Tabelid!$L$6,Eksplikatsioon!AF10/SUM(Eksplikatsioon!$O10:'Eksplikatsioon'!$AG10),IF($G8=Tabelid!$L$4,IFERROR(SUMIFS($E:$E,$G:$G,Tabelid!$L$1,$C:$C,Tabelid!$J$4,$H:$H,AA$2,$A:$A,$A8)/SUMIFS($E:$E,$G:$G,Tabelid!$L$1,$C:$C,Tabelid!$J$4,$A:$A,$A8),0),IF($G8=Tabelid!$L$5,IFERROR(SUMIFS($E:$E,$G:$G,Tabelid!$L$1,$C:$C,Tabelid!$J$4,$H:$H,AA$2)/SUMIFS($E:$E,$G:$G,Tabelid!$L$1,$C:$C,Tabelid!$J$4),0),""))),"")</f>
        <v>0</v>
      </c>
      <c r="AB8" s="29">
        <f ca="1">IFERROR(IF($G8=Tabelid!$L$6,Eksplikatsioon!AG10/SUM(Eksplikatsioon!$O10:'Eksplikatsioon'!$AG10),IF($G8=Tabelid!$L$4,IFERROR(SUMIFS($E:$E,$G:$G,Tabelid!$L$1,$C:$C,Tabelid!$J$4,$H:$H,AB$2,$A:$A,$A8)/SUMIFS($E:$E,$G:$G,Tabelid!$L$1,$C:$C,Tabelid!$J$4,$A:$A,$A8),0),IF($G8=Tabelid!$L$5,IFERROR(SUMIFS($E:$E,$G:$G,Tabelid!$L$1,$C:$C,Tabelid!$J$4,$H:$H,AB$2)/SUMIFS($E:$E,$G:$G,Tabelid!$L$1,$C:$C,Tabelid!$J$4),0),""))),"")</f>
        <v>0</v>
      </c>
      <c r="AC8" s="29">
        <f ca="1">IFERROR(IF($G8=Tabelid!$L$6,$E8*J8,IFERROR($E8*J8/SUM($J8:$AB8)*(Eksplikatsioon!O10)/SUMPRODUCT($J8:$AB8,Eksplikatsioon!$O10:$AG10),"")),"")</f>
        <v>5.6075927109974408</v>
      </c>
      <c r="AD8" s="29">
        <f ca="1">IFERROR(IF($G8=Tabelid!$L$6,$E8*K8,IFERROR($E8*K8/SUM($J8:$AB8)*(Eksplikatsioon!P10)/SUMPRODUCT($J8:$AB8,Eksplikatsioon!$O10:$AG10),"")),"")</f>
        <v>0</v>
      </c>
      <c r="AE8" s="29">
        <f ca="1">IFERROR(IF($G8=Tabelid!$L$6,$E8*L8,IFERROR($E8*L8/SUM($J8:$AB8)*(Eksplikatsioon!Q10)/SUMPRODUCT($J8:$AB8,Eksplikatsioon!$O10:$AG10),"")),"")</f>
        <v>0</v>
      </c>
      <c r="AF8" s="29">
        <f ca="1">IFERROR(IF($G8=Tabelid!$L$6,$E8*M8,IFERROR($E8*M8/SUM($J8:$AB8)*(Eksplikatsioon!R10)/SUMPRODUCT($J8:$AB8,Eksplikatsioon!$O10:$AG10),"")),"")</f>
        <v>1.4924072890025568</v>
      </c>
      <c r="AG8" s="29">
        <f ca="1">IFERROR(IF($G8=Tabelid!$L$6,$E8*N8,IFERROR($E8*N8/SUM($J8:$AB8)*(Eksplikatsioon!S10)/SUMPRODUCT($J8:$AB8,Eksplikatsioon!$O10:$AG10),"")),"")</f>
        <v>0</v>
      </c>
      <c r="AH8" s="29">
        <f ca="1">IFERROR(IF($G8=Tabelid!$L$6,$E8*O8,IFERROR($E8*O8/SUM($J8:$AB8)*(Eksplikatsioon!T10)/SUMPRODUCT($J8:$AB8,Eksplikatsioon!$O10:$AG10),"")),"")</f>
        <v>0</v>
      </c>
      <c r="AI8" s="29">
        <f ca="1">IFERROR(IF($G8=Tabelid!$L$6,$E8*P8,IFERROR($E8*P8/SUM($J8:$AB8)*(Eksplikatsioon!U10)/SUMPRODUCT($J8:$AB8,Eksplikatsioon!$O10:$AG10),"")),"")</f>
        <v>0</v>
      </c>
      <c r="AJ8" s="29">
        <f ca="1">IFERROR(IF($G8=Tabelid!$L$6,$E8*Q8,IFERROR($E8*Q8/SUM($J8:$AB8)*(Eksplikatsioon!V10)/SUMPRODUCT($J8:$AB8,Eksplikatsioon!$O10:$AG10),"")),"")</f>
        <v>0</v>
      </c>
      <c r="AK8" s="29">
        <f ca="1">IFERROR(IF($G8=Tabelid!$L$6,$E8*R8,IFERROR($E8*R8/SUM($J8:$AB8)*(Eksplikatsioon!W10)/SUMPRODUCT($J8:$AB8,Eksplikatsioon!$O10:$AG10),"")),"")</f>
        <v>0</v>
      </c>
      <c r="AL8" s="29">
        <f ca="1">IFERROR(IF($G8=Tabelid!$L$6,$E8*S8,IFERROR($E8*S8/SUM($J8:$AB8)*(Eksplikatsioon!X10)/SUMPRODUCT($J8:$AB8,Eksplikatsioon!$O10:$AG10),"")),"")</f>
        <v>0</v>
      </c>
      <c r="AM8" s="29">
        <f ca="1">IFERROR(IF($G8=Tabelid!$L$6,$E8*T8,IFERROR($E8*T8/SUM($J8:$AB8)*(Eksplikatsioon!Y10)/SUMPRODUCT($J8:$AB8,Eksplikatsioon!$O10:$AG10),"")),"")</f>
        <v>0</v>
      </c>
      <c r="AN8" s="29">
        <f ca="1">IFERROR(IF($G8=Tabelid!$L$6,$E8*U8,IFERROR($E8*U8/SUM($J8:$AB8)*(Eksplikatsioon!Z10)/SUMPRODUCT($J8:$AB8,Eksplikatsioon!$O10:$AG10),"")),"")</f>
        <v>0</v>
      </c>
      <c r="AO8" s="29">
        <f ca="1">IFERROR(IF($G8=Tabelid!$L$6,$E8*V8,IFERROR($E8*V8/SUM($J8:$AB8)*(Eksplikatsioon!AA10)/SUMPRODUCT($J8:$AB8,Eksplikatsioon!$O10:$AG10),"")),"")</f>
        <v>0</v>
      </c>
      <c r="AP8" s="29">
        <f ca="1">IFERROR(IF($G8=Tabelid!$L$6,$E8*W8,IFERROR($E8*W8/SUM($J8:$AB8)*(Eksplikatsioon!AB10)/SUMPRODUCT($J8:$AB8,Eksplikatsioon!$O10:$AG10),"")),"")</f>
        <v>0</v>
      </c>
      <c r="AQ8" s="29">
        <f ca="1">IFERROR(IF($G8=Tabelid!$L$6,$E8*X8,IFERROR($E8*X8/SUM($J8:$AB8)*(Eksplikatsioon!AC10)/SUMPRODUCT($J8:$AB8,Eksplikatsioon!$O10:$AG10),"")),"")</f>
        <v>0</v>
      </c>
      <c r="AR8" s="29">
        <f ca="1">IFERROR(IF($G8=Tabelid!$L$6,$E8*Y8,IFERROR($E8*Y8/SUM($J8:$AB8)*(Eksplikatsioon!AD10)/SUMPRODUCT($J8:$AB8,Eksplikatsioon!$O10:$AG10),"")),"")</f>
        <v>0</v>
      </c>
      <c r="AS8" s="29">
        <f ca="1">IFERROR(IF($G8=Tabelid!$L$6,$E8*Z8,IFERROR($E8*Z8/SUM($J8:$AB8)*(Eksplikatsioon!AE10)/SUMPRODUCT($J8:$AB8,Eksplikatsioon!$O10:$AG10),"")),"")</f>
        <v>0</v>
      </c>
      <c r="AT8" s="29">
        <f ca="1">IFERROR(IF($G8=Tabelid!$L$6,$E8*AA8,IFERROR($E8*AA8/SUM($J8:$AB8)*(Eksplikatsioon!AF10)/SUMPRODUCT($J8:$AB8,Eksplikatsioon!$O10:$AG10),"")),"")</f>
        <v>0</v>
      </c>
      <c r="AU8" s="29">
        <f ca="1">IFERROR(IF($G8=Tabelid!$L$6,$E8*AB8,IFERROR($E8*AB8/SUM($J8:$AB8)*(Eksplikatsioon!AG10)/SUMPRODUCT($J8:$AB8,Eksplikatsioon!$O10:$AG10),"")),"")</f>
        <v>0</v>
      </c>
      <c r="AW8" s="37" t="str">
        <f t="shared" si="1"/>
        <v>Passiivne vakantsus</v>
      </c>
      <c r="AX8" s="37" t="str">
        <f t="shared" si="2"/>
        <v/>
      </c>
      <c r="AY8" s="35" t="str">
        <f>IF(BF8&lt;&gt;"",IF(SUMIFS(E:E,H:H,AW8,G:G,"Ainukasutuses pind",C:C,"ÜÜRITAV PIND")=0,0,SUMIFS(E:E,H:H,AW8,G:G,"Ainukasutuses pind",C:C,"ÜÜRITAV PIND")),IF(AW8="Aktiivne vakantsus",SUMIFS(E:E,C:C,"üüritav pind",G:G,"ainukasutuses pind")-SUM($AY$2:AY7),IF(AW8="Üüritav pind kokku",SUM($AY$2:AY7),"")))</f>
        <v/>
      </c>
      <c r="AZ8" s="35"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5"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5" t="str">
        <f ca="1">IF(OR(BF8&lt;&gt;"",AW8="Aktiivne vakantsus"),IFERROR(SUM(INDIRECT("r3c"&amp;MATCH($AW8,AC$2:AU$2,0)+28,FALSE):INDIRECT("r1002c"&amp;MATCH($AW8,AC$2:AU$2,0)+28,FALSE)),0),IF(AW8="Üüritav pind kokku",SUM($BB$2:BB7),""))</f>
        <v/>
      </c>
      <c r="BC8" s="35">
        <f t="shared" si="3"/>
        <v>0</v>
      </c>
      <c r="BD8" s="45" t="str">
        <f t="shared" si="4"/>
        <v/>
      </c>
      <c r="BF8" s="36"/>
      <c r="BG8" s="36"/>
    </row>
    <row r="9" spans="1:59" x14ac:dyDescent="0.25">
      <c r="A9" s="23" t="str">
        <f>IF(Eksplikatsioon!A11=0,"",Eksplikatsioon!A11)</f>
        <v>00</v>
      </c>
      <c r="B9" s="56" t="str">
        <f>IF(Eksplikatsioon!B11=0,"",Eksplikatsioon!B11)</f>
        <v>004</v>
      </c>
      <c r="C9" s="23" t="str">
        <f>IF(Eksplikatsioon!C11=0,"",Eksplikatsioon!C11)</f>
        <v>ÜÜRITAV PIND</v>
      </c>
      <c r="D9" s="23" t="str">
        <f>IF(Eksplikatsioon!D11=0,"",Eksplikatsioon!D11)</f>
        <v>WC</v>
      </c>
      <c r="E9" s="54">
        <f>IF(Eksplikatsioon!F11=0,"",Eksplikatsioon!F11)</f>
        <v>1.2</v>
      </c>
      <c r="F9" s="23" t="str">
        <f>IF(Eksplikatsioon!H11=0,"",Eksplikatsioon!H11)</f>
        <v>RAM, vakants</v>
      </c>
      <c r="G9" s="23" t="str">
        <f>IF(Eksplikatsioon!J11=0,"",Eksplikatsioon!J11)</f>
        <v>Ühiskasutuses muu pind (korrus)</v>
      </c>
      <c r="H9" s="23" t="str">
        <f>IF(Eksplikatsioon!K11=0,"",Eksplikatsioon!K11)</f>
        <v/>
      </c>
      <c r="I9" s="23" t="str">
        <f>IF(Eksplikatsioon!L11=0,"",Eksplikatsioon!L11)</f>
        <v/>
      </c>
      <c r="J9" s="29">
        <f ca="1">IFERROR(IF($G9=Tabelid!$L$6,Eksplikatsioon!O11/SUM(Eksplikatsioon!$O11:'Eksplikatsioon'!$AG11),IF($G9=Tabelid!$L$4,IFERROR(SUMIFS($E:$E,$G:$G,Tabelid!$L$1,$C:$C,Tabelid!$J$4,$H:$H,J$2,$A:$A,$A9)/SUMIFS($E:$E,$G:$G,Tabelid!$L$1,$C:$C,Tabelid!$J$4,$A:$A,$A9),0),IF($G9=Tabelid!$L$5,IFERROR(SUMIFS($E:$E,$G:$G,Tabelid!$L$1,$C:$C,Tabelid!$J$4,$H:$H,J$2)/SUMIFS($E:$E,$G:$G,Tabelid!$L$1,$C:$C,Tabelid!$J$4),0),""))),"")</f>
        <v>0.7350490925319848</v>
      </c>
      <c r="K9" s="29">
        <f ca="1">IFERROR(IF($G9=Tabelid!$L$6,Eksplikatsioon!P11/SUM(Eksplikatsioon!$O11:'Eksplikatsioon'!$AG11),IF($G9=Tabelid!$L$4,IFERROR(SUMIFS($E:$E,$G:$G,Tabelid!$L$1,$C:$C,Tabelid!$J$4,$H:$H,K$2,$A:$A,$A9)/SUMIFS($E:$E,$G:$G,Tabelid!$L$1,$C:$C,Tabelid!$J$4,$A:$A,$A9),0),IF($G9=Tabelid!$L$5,IFERROR(SUMIFS($E:$E,$G:$G,Tabelid!$L$1,$C:$C,Tabelid!$J$4,$H:$H,K$2)/SUMIFS($E:$E,$G:$G,Tabelid!$L$1,$C:$C,Tabelid!$J$4),0),""))),"")</f>
        <v>6.9324605772091652E-2</v>
      </c>
      <c r="L9" s="29">
        <f ca="1">IFERROR(IF($G9=Tabelid!$L$6,Eksplikatsioon!Q11/SUM(Eksplikatsioon!$O11:'Eksplikatsioon'!$AG11),IF($G9=Tabelid!$L$4,IFERROR(SUMIFS($E:$E,$G:$G,Tabelid!$L$1,$C:$C,Tabelid!$J$4,$H:$H,L$2,$A:$A,$A9)/SUMIFS($E:$E,$G:$G,Tabelid!$L$1,$C:$C,Tabelid!$J$4,$A:$A,$A9),0),IF($G9=Tabelid!$L$5,IFERROR(SUMIFS($E:$E,$G:$G,Tabelid!$L$1,$C:$C,Tabelid!$J$4,$H:$H,L$2)/SUMIFS($E:$E,$G:$G,Tabelid!$L$1,$C:$C,Tabelid!$J$4),0),""))),"")</f>
        <v>0</v>
      </c>
      <c r="M9" s="29">
        <f ca="1">IFERROR(IF($G9=Tabelid!$L$6,Eksplikatsioon!R11/SUM(Eksplikatsioon!$O11:'Eksplikatsioon'!$AG11),IF($G9=Tabelid!$L$4,IFERROR(SUMIFS($E:$E,$G:$G,Tabelid!$L$1,$C:$C,Tabelid!$J$4,$H:$H,M$2,$A:$A,$A9)/SUMIFS($E:$E,$G:$G,Tabelid!$L$1,$C:$C,Tabelid!$J$4,$A:$A,$A9),0),IF($G9=Tabelid!$L$5,IFERROR(SUMIFS($E:$E,$G:$G,Tabelid!$L$1,$C:$C,Tabelid!$J$4,$H:$H,M$2)/SUMIFS($E:$E,$G:$G,Tabelid!$L$1,$C:$C,Tabelid!$J$4),0),""))),"")</f>
        <v>0.19562630169592385</v>
      </c>
      <c r="N9" s="29">
        <f ca="1">IFERROR(IF($G9=Tabelid!$L$6,Eksplikatsioon!S11/SUM(Eksplikatsioon!$O11:'Eksplikatsioon'!$AG11),IF($G9=Tabelid!$L$4,IFERROR(SUMIFS($E:$E,$G:$G,Tabelid!$L$1,$C:$C,Tabelid!$J$4,$H:$H,N$2,$A:$A,$A9)/SUMIFS($E:$E,$G:$G,Tabelid!$L$1,$C:$C,Tabelid!$J$4,$A:$A,$A9),0),IF($G9=Tabelid!$L$5,IFERROR(SUMIFS($E:$E,$G:$G,Tabelid!$L$1,$C:$C,Tabelid!$J$4,$H:$H,N$2)/SUMIFS($E:$E,$G:$G,Tabelid!$L$1,$C:$C,Tabelid!$J$4),0),""))),"")</f>
        <v>0</v>
      </c>
      <c r="O9" s="29">
        <f ca="1">IFERROR(IF($G9=Tabelid!$L$6,Eksplikatsioon!T11/SUM(Eksplikatsioon!$O11:'Eksplikatsioon'!$AG11),IF($G9=Tabelid!$L$4,IFERROR(SUMIFS($E:$E,$G:$G,Tabelid!$L$1,$C:$C,Tabelid!$J$4,$H:$H,O$2,$A:$A,$A9)/SUMIFS($E:$E,$G:$G,Tabelid!$L$1,$C:$C,Tabelid!$J$4,$A:$A,$A9),0),IF($G9=Tabelid!$L$5,IFERROR(SUMIFS($E:$E,$G:$G,Tabelid!$L$1,$C:$C,Tabelid!$J$4,$H:$H,O$2)/SUMIFS($E:$E,$G:$G,Tabelid!$L$1,$C:$C,Tabelid!$J$4),0),""))),"")</f>
        <v>0</v>
      </c>
      <c r="P9" s="29">
        <f ca="1">IFERROR(IF($G9=Tabelid!$L$6,Eksplikatsioon!U11/SUM(Eksplikatsioon!$O11:'Eksplikatsioon'!$AG11),IF($G9=Tabelid!$L$4,IFERROR(SUMIFS($E:$E,$G:$G,Tabelid!$L$1,$C:$C,Tabelid!$J$4,$H:$H,P$2,$A:$A,$A9)/SUMIFS($E:$E,$G:$G,Tabelid!$L$1,$C:$C,Tabelid!$J$4,$A:$A,$A9),0),IF($G9=Tabelid!$L$5,IFERROR(SUMIFS($E:$E,$G:$G,Tabelid!$L$1,$C:$C,Tabelid!$J$4,$H:$H,P$2)/SUMIFS($E:$E,$G:$G,Tabelid!$L$1,$C:$C,Tabelid!$J$4),0),""))),"")</f>
        <v>0</v>
      </c>
      <c r="Q9" s="29">
        <f ca="1">IFERROR(IF($G9=Tabelid!$L$6,Eksplikatsioon!V11/SUM(Eksplikatsioon!$O11:'Eksplikatsioon'!$AG11),IF($G9=Tabelid!$L$4,IFERROR(SUMIFS($E:$E,$G:$G,Tabelid!$L$1,$C:$C,Tabelid!$J$4,$H:$H,Q$2,$A:$A,$A9)/SUMIFS($E:$E,$G:$G,Tabelid!$L$1,$C:$C,Tabelid!$J$4,$A:$A,$A9),0),IF($G9=Tabelid!$L$5,IFERROR(SUMIFS($E:$E,$G:$G,Tabelid!$L$1,$C:$C,Tabelid!$J$4,$H:$H,Q$2)/SUMIFS($E:$E,$G:$G,Tabelid!$L$1,$C:$C,Tabelid!$J$4),0),""))),"")</f>
        <v>0</v>
      </c>
      <c r="R9" s="29">
        <f ca="1">IFERROR(IF($G9=Tabelid!$L$6,Eksplikatsioon!W11/SUM(Eksplikatsioon!$O11:'Eksplikatsioon'!$AG11),IF($G9=Tabelid!$L$4,IFERROR(SUMIFS($E:$E,$G:$G,Tabelid!$L$1,$C:$C,Tabelid!$J$4,$H:$H,R$2,$A:$A,$A9)/SUMIFS($E:$E,$G:$G,Tabelid!$L$1,$C:$C,Tabelid!$J$4,$A:$A,$A9),0),IF($G9=Tabelid!$L$5,IFERROR(SUMIFS($E:$E,$G:$G,Tabelid!$L$1,$C:$C,Tabelid!$J$4,$H:$H,R$2)/SUMIFS($E:$E,$G:$G,Tabelid!$L$1,$C:$C,Tabelid!$J$4),0),""))),"")</f>
        <v>0</v>
      </c>
      <c r="S9" s="29">
        <f ca="1">IFERROR(IF($G9=Tabelid!$L$6,Eksplikatsioon!X11/SUM(Eksplikatsioon!$O11:'Eksplikatsioon'!$AG11),IF($G9=Tabelid!$L$4,IFERROR(SUMIFS($E:$E,$G:$G,Tabelid!$L$1,$C:$C,Tabelid!$J$4,$H:$H,S$2,$A:$A,$A9)/SUMIFS($E:$E,$G:$G,Tabelid!$L$1,$C:$C,Tabelid!$J$4,$A:$A,$A9),0),IF($G9=Tabelid!$L$5,IFERROR(SUMIFS($E:$E,$G:$G,Tabelid!$L$1,$C:$C,Tabelid!$J$4,$H:$H,S$2)/SUMIFS($E:$E,$G:$G,Tabelid!$L$1,$C:$C,Tabelid!$J$4),0),""))),"")</f>
        <v>0</v>
      </c>
      <c r="T9" s="29">
        <f ca="1">IFERROR(IF($G9=Tabelid!$L$6,Eksplikatsioon!Y11/SUM(Eksplikatsioon!$O11:'Eksplikatsioon'!$AG11),IF($G9=Tabelid!$L$4,IFERROR(SUMIFS($E:$E,$G:$G,Tabelid!$L$1,$C:$C,Tabelid!$J$4,$H:$H,T$2,$A:$A,$A9)/SUMIFS($E:$E,$G:$G,Tabelid!$L$1,$C:$C,Tabelid!$J$4,$A:$A,$A9),0),IF($G9=Tabelid!$L$5,IFERROR(SUMIFS($E:$E,$G:$G,Tabelid!$L$1,$C:$C,Tabelid!$J$4,$H:$H,T$2)/SUMIFS($E:$E,$G:$G,Tabelid!$L$1,$C:$C,Tabelid!$J$4),0),""))),"")</f>
        <v>0</v>
      </c>
      <c r="U9" s="29">
        <f ca="1">IFERROR(IF($G9=Tabelid!$L$6,Eksplikatsioon!Z11/SUM(Eksplikatsioon!$O11:'Eksplikatsioon'!$AG11),IF($G9=Tabelid!$L$4,IFERROR(SUMIFS($E:$E,$G:$G,Tabelid!$L$1,$C:$C,Tabelid!$J$4,$H:$H,U$2,$A:$A,$A9)/SUMIFS($E:$E,$G:$G,Tabelid!$L$1,$C:$C,Tabelid!$J$4,$A:$A,$A9),0),IF($G9=Tabelid!$L$5,IFERROR(SUMIFS($E:$E,$G:$G,Tabelid!$L$1,$C:$C,Tabelid!$J$4,$H:$H,U$2)/SUMIFS($E:$E,$G:$G,Tabelid!$L$1,$C:$C,Tabelid!$J$4),0),""))),"")</f>
        <v>0</v>
      </c>
      <c r="V9" s="29">
        <f ca="1">IFERROR(IF($G9=Tabelid!$L$6,Eksplikatsioon!AA11/SUM(Eksplikatsioon!$O11:'Eksplikatsioon'!$AG11),IF($G9=Tabelid!$L$4,IFERROR(SUMIFS($E:$E,$G:$G,Tabelid!$L$1,$C:$C,Tabelid!$J$4,$H:$H,V$2,$A:$A,$A9)/SUMIFS($E:$E,$G:$G,Tabelid!$L$1,$C:$C,Tabelid!$J$4,$A:$A,$A9),0),IF($G9=Tabelid!$L$5,IFERROR(SUMIFS($E:$E,$G:$G,Tabelid!$L$1,$C:$C,Tabelid!$J$4,$H:$H,V$2)/SUMIFS($E:$E,$G:$G,Tabelid!$L$1,$C:$C,Tabelid!$J$4),0),""))),"")</f>
        <v>0</v>
      </c>
      <c r="W9" s="29">
        <f ca="1">IFERROR(IF($G9=Tabelid!$L$6,Eksplikatsioon!AB11/SUM(Eksplikatsioon!$O11:'Eksplikatsioon'!$AG11),IF($G9=Tabelid!$L$4,IFERROR(SUMIFS($E:$E,$G:$G,Tabelid!$L$1,$C:$C,Tabelid!$J$4,$H:$H,W$2,$A:$A,$A9)/SUMIFS($E:$E,$G:$G,Tabelid!$L$1,$C:$C,Tabelid!$J$4,$A:$A,$A9),0),IF($G9=Tabelid!$L$5,IFERROR(SUMIFS($E:$E,$G:$G,Tabelid!$L$1,$C:$C,Tabelid!$J$4,$H:$H,W$2)/SUMIFS($E:$E,$G:$G,Tabelid!$L$1,$C:$C,Tabelid!$J$4),0),""))),"")</f>
        <v>0</v>
      </c>
      <c r="X9" s="29">
        <f ca="1">IFERROR(IF($G9=Tabelid!$L$6,Eksplikatsioon!AC11/SUM(Eksplikatsioon!$O11:'Eksplikatsioon'!$AG11),IF($G9=Tabelid!$L$4,IFERROR(SUMIFS($E:$E,$G:$G,Tabelid!$L$1,$C:$C,Tabelid!$J$4,$H:$H,X$2,$A:$A,$A9)/SUMIFS($E:$E,$G:$G,Tabelid!$L$1,$C:$C,Tabelid!$J$4,$A:$A,$A9),0),IF($G9=Tabelid!$L$5,IFERROR(SUMIFS($E:$E,$G:$G,Tabelid!$L$1,$C:$C,Tabelid!$J$4,$H:$H,X$2)/SUMIFS($E:$E,$G:$G,Tabelid!$L$1,$C:$C,Tabelid!$J$4),0),""))),"")</f>
        <v>0</v>
      </c>
      <c r="Y9" s="29">
        <f ca="1">IFERROR(IF($G9=Tabelid!$L$6,Eksplikatsioon!AD11/SUM(Eksplikatsioon!$O11:'Eksplikatsioon'!$AG11),IF($G9=Tabelid!$L$4,IFERROR(SUMIFS($E:$E,$G:$G,Tabelid!$L$1,$C:$C,Tabelid!$J$4,$H:$H,Y$2,$A:$A,$A9)/SUMIFS($E:$E,$G:$G,Tabelid!$L$1,$C:$C,Tabelid!$J$4,$A:$A,$A9),0),IF($G9=Tabelid!$L$5,IFERROR(SUMIFS($E:$E,$G:$G,Tabelid!$L$1,$C:$C,Tabelid!$J$4,$H:$H,Y$2)/SUMIFS($E:$E,$G:$G,Tabelid!$L$1,$C:$C,Tabelid!$J$4),0),""))),"")</f>
        <v>0</v>
      </c>
      <c r="Z9" s="29">
        <f ca="1">IFERROR(IF($G9=Tabelid!$L$6,Eksplikatsioon!AE11/SUM(Eksplikatsioon!$O11:'Eksplikatsioon'!$AG11),IF($G9=Tabelid!$L$4,IFERROR(SUMIFS($E:$E,$G:$G,Tabelid!$L$1,$C:$C,Tabelid!$J$4,$H:$H,Z$2,$A:$A,$A9)/SUMIFS($E:$E,$G:$G,Tabelid!$L$1,$C:$C,Tabelid!$J$4,$A:$A,$A9),0),IF($G9=Tabelid!$L$5,IFERROR(SUMIFS($E:$E,$G:$G,Tabelid!$L$1,$C:$C,Tabelid!$J$4,$H:$H,Z$2)/SUMIFS($E:$E,$G:$G,Tabelid!$L$1,$C:$C,Tabelid!$J$4),0),""))),"")</f>
        <v>0</v>
      </c>
      <c r="AA9" s="29">
        <f ca="1">IFERROR(IF($G9=Tabelid!$L$6,Eksplikatsioon!AF11/SUM(Eksplikatsioon!$O11:'Eksplikatsioon'!$AG11),IF($G9=Tabelid!$L$4,IFERROR(SUMIFS($E:$E,$G:$G,Tabelid!$L$1,$C:$C,Tabelid!$J$4,$H:$H,AA$2,$A:$A,$A9)/SUMIFS($E:$E,$G:$G,Tabelid!$L$1,$C:$C,Tabelid!$J$4,$A:$A,$A9),0),IF($G9=Tabelid!$L$5,IFERROR(SUMIFS($E:$E,$G:$G,Tabelid!$L$1,$C:$C,Tabelid!$J$4,$H:$H,AA$2)/SUMIFS($E:$E,$G:$G,Tabelid!$L$1,$C:$C,Tabelid!$J$4),0),""))),"")</f>
        <v>0</v>
      </c>
      <c r="AB9" s="29">
        <f ca="1">IFERROR(IF($G9=Tabelid!$L$6,Eksplikatsioon!AG11/SUM(Eksplikatsioon!$O11:'Eksplikatsioon'!$AG11),IF($G9=Tabelid!$L$4,IFERROR(SUMIFS($E:$E,$G:$G,Tabelid!$L$1,$C:$C,Tabelid!$J$4,$H:$H,AB$2,$A:$A,$A9)/SUMIFS($E:$E,$G:$G,Tabelid!$L$1,$C:$C,Tabelid!$J$4,$A:$A,$A9),0),IF($G9=Tabelid!$L$5,IFERROR(SUMIFS($E:$E,$G:$G,Tabelid!$L$1,$C:$C,Tabelid!$J$4,$H:$H,AB$2)/SUMIFS($E:$E,$G:$G,Tabelid!$L$1,$C:$C,Tabelid!$J$4),0),""))),"")</f>
        <v>0</v>
      </c>
      <c r="AC9" s="29">
        <f ca="1">IFERROR(IF($G9=Tabelid!$L$6,$E9*J9,IFERROR($E9*J9/SUM($J9:$AB9)*(Eksplikatsioon!O11)/SUMPRODUCT($J9:$AB9,Eksplikatsioon!$O11:$AG11),"")),"")</f>
        <v>0.94776214833759564</v>
      </c>
      <c r="AD9" s="29">
        <f ca="1">IFERROR(IF($G9=Tabelid!$L$6,$E9*K9,IFERROR($E9*K9/SUM($J9:$AB9)*(Eksplikatsioon!P11)/SUMPRODUCT($J9:$AB9,Eksplikatsioon!$O11:$AG11),"")),"")</f>
        <v>0</v>
      </c>
      <c r="AE9" s="29">
        <f ca="1">IFERROR(IF($G9=Tabelid!$L$6,$E9*L9,IFERROR($E9*L9/SUM($J9:$AB9)*(Eksplikatsioon!Q11)/SUMPRODUCT($J9:$AB9,Eksplikatsioon!$O11:$AG11),"")),"")</f>
        <v>0</v>
      </c>
      <c r="AF9" s="29">
        <f ca="1">IFERROR(IF($G9=Tabelid!$L$6,$E9*M9,IFERROR($E9*M9/SUM($J9:$AB9)*(Eksplikatsioon!R11)/SUMPRODUCT($J9:$AB9,Eksplikatsioon!$O11:$AG11),"")),"")</f>
        <v>0.25223785166240398</v>
      </c>
      <c r="AG9" s="29">
        <f ca="1">IFERROR(IF($G9=Tabelid!$L$6,$E9*N9,IFERROR($E9*N9/SUM($J9:$AB9)*(Eksplikatsioon!S11)/SUMPRODUCT($J9:$AB9,Eksplikatsioon!$O11:$AG11),"")),"")</f>
        <v>0</v>
      </c>
      <c r="AH9" s="29">
        <f ca="1">IFERROR(IF($G9=Tabelid!$L$6,$E9*O9,IFERROR($E9*O9/SUM($J9:$AB9)*(Eksplikatsioon!T11)/SUMPRODUCT($J9:$AB9,Eksplikatsioon!$O11:$AG11),"")),"")</f>
        <v>0</v>
      </c>
      <c r="AI9" s="29">
        <f ca="1">IFERROR(IF($G9=Tabelid!$L$6,$E9*P9,IFERROR($E9*P9/SUM($J9:$AB9)*(Eksplikatsioon!U11)/SUMPRODUCT($J9:$AB9,Eksplikatsioon!$O11:$AG11),"")),"")</f>
        <v>0</v>
      </c>
      <c r="AJ9" s="29">
        <f ca="1">IFERROR(IF($G9=Tabelid!$L$6,$E9*Q9,IFERROR($E9*Q9/SUM($J9:$AB9)*(Eksplikatsioon!V11)/SUMPRODUCT($J9:$AB9,Eksplikatsioon!$O11:$AG11),"")),"")</f>
        <v>0</v>
      </c>
      <c r="AK9" s="29">
        <f ca="1">IFERROR(IF($G9=Tabelid!$L$6,$E9*R9,IFERROR($E9*R9/SUM($J9:$AB9)*(Eksplikatsioon!W11)/SUMPRODUCT($J9:$AB9,Eksplikatsioon!$O11:$AG11),"")),"")</f>
        <v>0</v>
      </c>
      <c r="AL9" s="29">
        <f ca="1">IFERROR(IF($G9=Tabelid!$L$6,$E9*S9,IFERROR($E9*S9/SUM($J9:$AB9)*(Eksplikatsioon!X11)/SUMPRODUCT($J9:$AB9,Eksplikatsioon!$O11:$AG11),"")),"")</f>
        <v>0</v>
      </c>
      <c r="AM9" s="29">
        <f ca="1">IFERROR(IF($G9=Tabelid!$L$6,$E9*T9,IFERROR($E9*T9/SUM($J9:$AB9)*(Eksplikatsioon!Y11)/SUMPRODUCT($J9:$AB9,Eksplikatsioon!$O11:$AG11),"")),"")</f>
        <v>0</v>
      </c>
      <c r="AN9" s="29">
        <f ca="1">IFERROR(IF($G9=Tabelid!$L$6,$E9*U9,IFERROR($E9*U9/SUM($J9:$AB9)*(Eksplikatsioon!Z11)/SUMPRODUCT($J9:$AB9,Eksplikatsioon!$O11:$AG11),"")),"")</f>
        <v>0</v>
      </c>
      <c r="AO9" s="29">
        <f ca="1">IFERROR(IF($G9=Tabelid!$L$6,$E9*V9,IFERROR($E9*V9/SUM($J9:$AB9)*(Eksplikatsioon!AA11)/SUMPRODUCT($J9:$AB9,Eksplikatsioon!$O11:$AG11),"")),"")</f>
        <v>0</v>
      </c>
      <c r="AP9" s="29">
        <f ca="1">IFERROR(IF($G9=Tabelid!$L$6,$E9*W9,IFERROR($E9*W9/SUM($J9:$AB9)*(Eksplikatsioon!AB11)/SUMPRODUCT($J9:$AB9,Eksplikatsioon!$O11:$AG11),"")),"")</f>
        <v>0</v>
      </c>
      <c r="AQ9" s="29">
        <f ca="1">IFERROR(IF($G9=Tabelid!$L$6,$E9*X9,IFERROR($E9*X9/SUM($J9:$AB9)*(Eksplikatsioon!AC11)/SUMPRODUCT($J9:$AB9,Eksplikatsioon!$O11:$AG11),"")),"")</f>
        <v>0</v>
      </c>
      <c r="AR9" s="29">
        <f ca="1">IFERROR(IF($G9=Tabelid!$L$6,$E9*Y9,IFERROR($E9*Y9/SUM($J9:$AB9)*(Eksplikatsioon!AD11)/SUMPRODUCT($J9:$AB9,Eksplikatsioon!$O11:$AG11),"")),"")</f>
        <v>0</v>
      </c>
      <c r="AS9" s="29">
        <f ca="1">IFERROR(IF($G9=Tabelid!$L$6,$E9*Z9,IFERROR($E9*Z9/SUM($J9:$AB9)*(Eksplikatsioon!AE11)/SUMPRODUCT($J9:$AB9,Eksplikatsioon!$O11:$AG11),"")),"")</f>
        <v>0</v>
      </c>
      <c r="AT9" s="29">
        <f ca="1">IFERROR(IF($G9=Tabelid!$L$6,$E9*AA9,IFERROR($E9*AA9/SUM($J9:$AB9)*(Eksplikatsioon!AF11)/SUMPRODUCT($J9:$AB9,Eksplikatsioon!$O11:$AG11),"")),"")</f>
        <v>0</v>
      </c>
      <c r="AU9" s="29">
        <f ca="1">IFERROR(IF($G9=Tabelid!$L$6,$E9*AB9,IFERROR($E9*AB9/SUM($J9:$AB9)*(Eksplikatsioon!AG11)/SUMPRODUCT($J9:$AB9,Eksplikatsioon!$O11:$AG11),"")),"")</f>
        <v>0</v>
      </c>
      <c r="AW9" s="37" t="str">
        <f t="shared" si="1"/>
        <v/>
      </c>
      <c r="AX9" s="37" t="str">
        <f t="shared" si="2"/>
        <v/>
      </c>
      <c r="AY9" s="35" t="str">
        <f>IF(BF9&lt;&gt;"",IF(SUMIFS(E:E,H:H,AW9,G:G,"Ainukasutuses pind",C:C,"ÜÜRITAV PIND")=0,0,SUMIFS(E:E,H:H,AW9,G:G,"Ainukasutuses pind",C:C,"ÜÜRITAV PIND")),IF(AW9="Aktiivne vakantsus",SUMIFS(E:E,C:C,"üüritav pind",G:G,"ainukasutuses pind")-SUM($AY$2:AY8),IF(AW9="Üüritav pind kokku",SUM($AY$2:AY8),"")))</f>
        <v/>
      </c>
      <c r="AZ9" s="35"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5"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5" t="str">
        <f ca="1">IF(OR(BF9&lt;&gt;"",AW9="Aktiivne vakantsus"),IFERROR(SUM(INDIRECT("r3c"&amp;MATCH($AW9,AC$2:AU$2,0)+28,FALSE):INDIRECT("r1002c"&amp;MATCH($AW9,AC$2:AU$2,0)+28,FALSE)),0),IF(AW9="Üüritav pind kokku",SUM($BB$2:BB8),""))</f>
        <v/>
      </c>
      <c r="BC9" s="35" t="str">
        <f t="shared" si="3"/>
        <v/>
      </c>
      <c r="BD9" s="45" t="str">
        <f t="shared" ca="1" si="4"/>
        <v/>
      </c>
      <c r="BF9" s="36"/>
      <c r="BG9" s="36"/>
    </row>
    <row r="10" spans="1:59" x14ac:dyDescent="0.25">
      <c r="A10" s="23" t="str">
        <f>IF(Eksplikatsioon!A12=0,"",Eksplikatsioon!A12)</f>
        <v>00</v>
      </c>
      <c r="B10" s="56" t="str">
        <f>IF(Eksplikatsioon!B12=0,"",Eksplikatsioon!B12)</f>
        <v>005</v>
      </c>
      <c r="C10" s="23" t="str">
        <f>IF(Eksplikatsioon!C12=0,"",Eksplikatsioon!C12)</f>
        <v>ÜÜRITAV PIND</v>
      </c>
      <c r="D10" s="23" t="str">
        <f>IF(Eksplikatsioon!D12=0,"",Eksplikatsioon!D12)</f>
        <v>WC</v>
      </c>
      <c r="E10" s="54">
        <f>IF(Eksplikatsioon!F12=0,"",Eksplikatsioon!F12)</f>
        <v>1.2</v>
      </c>
      <c r="F10" s="23" t="str">
        <f>IF(Eksplikatsioon!H12=0,"",Eksplikatsioon!H12)</f>
        <v>RAM, vakants</v>
      </c>
      <c r="G10" s="23" t="str">
        <f>IF(Eksplikatsioon!J12=0,"",Eksplikatsioon!J12)</f>
        <v>Ühiskasutuses muu pind (korrus)</v>
      </c>
      <c r="H10" s="23" t="str">
        <f>IF(Eksplikatsioon!K12=0,"",Eksplikatsioon!K12)</f>
        <v/>
      </c>
      <c r="I10" s="23" t="str">
        <f>IF(Eksplikatsioon!L12=0,"",Eksplikatsioon!L12)</f>
        <v/>
      </c>
      <c r="J10" s="29">
        <f ca="1">IFERROR(IF($G10=Tabelid!$L$6,Eksplikatsioon!O12/SUM(Eksplikatsioon!$O12:'Eksplikatsioon'!$AG12),IF($G10=Tabelid!$L$4,IFERROR(SUMIFS($E:$E,$G:$G,Tabelid!$L$1,$C:$C,Tabelid!$J$4,$H:$H,J$2,$A:$A,$A10)/SUMIFS($E:$E,$G:$G,Tabelid!$L$1,$C:$C,Tabelid!$J$4,$A:$A,$A10),0),IF($G10=Tabelid!$L$5,IFERROR(SUMIFS($E:$E,$G:$G,Tabelid!$L$1,$C:$C,Tabelid!$J$4,$H:$H,J$2)/SUMIFS($E:$E,$G:$G,Tabelid!$L$1,$C:$C,Tabelid!$J$4),0),""))),"")</f>
        <v>0.7350490925319848</v>
      </c>
      <c r="K10" s="29">
        <f ca="1">IFERROR(IF($G10=Tabelid!$L$6,Eksplikatsioon!P12/SUM(Eksplikatsioon!$O12:'Eksplikatsioon'!$AG12),IF($G10=Tabelid!$L$4,IFERROR(SUMIFS($E:$E,$G:$G,Tabelid!$L$1,$C:$C,Tabelid!$J$4,$H:$H,K$2,$A:$A,$A10)/SUMIFS($E:$E,$G:$G,Tabelid!$L$1,$C:$C,Tabelid!$J$4,$A:$A,$A10),0),IF($G10=Tabelid!$L$5,IFERROR(SUMIFS($E:$E,$G:$G,Tabelid!$L$1,$C:$C,Tabelid!$J$4,$H:$H,K$2)/SUMIFS($E:$E,$G:$G,Tabelid!$L$1,$C:$C,Tabelid!$J$4),0),""))),"")</f>
        <v>6.9324605772091652E-2</v>
      </c>
      <c r="L10" s="29">
        <f ca="1">IFERROR(IF($G10=Tabelid!$L$6,Eksplikatsioon!Q12/SUM(Eksplikatsioon!$O12:'Eksplikatsioon'!$AG12),IF($G10=Tabelid!$L$4,IFERROR(SUMIFS($E:$E,$G:$G,Tabelid!$L$1,$C:$C,Tabelid!$J$4,$H:$H,L$2,$A:$A,$A10)/SUMIFS($E:$E,$G:$G,Tabelid!$L$1,$C:$C,Tabelid!$J$4,$A:$A,$A10),0),IF($G10=Tabelid!$L$5,IFERROR(SUMIFS($E:$E,$G:$G,Tabelid!$L$1,$C:$C,Tabelid!$J$4,$H:$H,L$2)/SUMIFS($E:$E,$G:$G,Tabelid!$L$1,$C:$C,Tabelid!$J$4),0),""))),"")</f>
        <v>0</v>
      </c>
      <c r="M10" s="29">
        <f ca="1">IFERROR(IF($G10=Tabelid!$L$6,Eksplikatsioon!R12/SUM(Eksplikatsioon!$O12:'Eksplikatsioon'!$AG12),IF($G10=Tabelid!$L$4,IFERROR(SUMIFS($E:$E,$G:$G,Tabelid!$L$1,$C:$C,Tabelid!$J$4,$H:$H,M$2,$A:$A,$A10)/SUMIFS($E:$E,$G:$G,Tabelid!$L$1,$C:$C,Tabelid!$J$4,$A:$A,$A10),0),IF($G10=Tabelid!$L$5,IFERROR(SUMIFS($E:$E,$G:$G,Tabelid!$L$1,$C:$C,Tabelid!$J$4,$H:$H,M$2)/SUMIFS($E:$E,$G:$G,Tabelid!$L$1,$C:$C,Tabelid!$J$4),0),""))),"")</f>
        <v>0.19562630169592385</v>
      </c>
      <c r="N10" s="29">
        <f ca="1">IFERROR(IF($G10=Tabelid!$L$6,Eksplikatsioon!S12/SUM(Eksplikatsioon!$O12:'Eksplikatsioon'!$AG12),IF($G10=Tabelid!$L$4,IFERROR(SUMIFS($E:$E,$G:$G,Tabelid!$L$1,$C:$C,Tabelid!$J$4,$H:$H,N$2,$A:$A,$A10)/SUMIFS($E:$E,$G:$G,Tabelid!$L$1,$C:$C,Tabelid!$J$4,$A:$A,$A10),0),IF($G10=Tabelid!$L$5,IFERROR(SUMIFS($E:$E,$G:$G,Tabelid!$L$1,$C:$C,Tabelid!$J$4,$H:$H,N$2)/SUMIFS($E:$E,$G:$G,Tabelid!$L$1,$C:$C,Tabelid!$J$4),0),""))),"")</f>
        <v>0</v>
      </c>
      <c r="O10" s="29">
        <f ca="1">IFERROR(IF($G10=Tabelid!$L$6,Eksplikatsioon!T12/SUM(Eksplikatsioon!$O12:'Eksplikatsioon'!$AG12),IF($G10=Tabelid!$L$4,IFERROR(SUMIFS($E:$E,$G:$G,Tabelid!$L$1,$C:$C,Tabelid!$J$4,$H:$H,O$2,$A:$A,$A10)/SUMIFS($E:$E,$G:$G,Tabelid!$L$1,$C:$C,Tabelid!$J$4,$A:$A,$A10),0),IF($G10=Tabelid!$L$5,IFERROR(SUMIFS($E:$E,$G:$G,Tabelid!$L$1,$C:$C,Tabelid!$J$4,$H:$H,O$2)/SUMIFS($E:$E,$G:$G,Tabelid!$L$1,$C:$C,Tabelid!$J$4),0),""))),"")</f>
        <v>0</v>
      </c>
      <c r="P10" s="29">
        <f ca="1">IFERROR(IF($G10=Tabelid!$L$6,Eksplikatsioon!U12/SUM(Eksplikatsioon!$O12:'Eksplikatsioon'!$AG12),IF($G10=Tabelid!$L$4,IFERROR(SUMIFS($E:$E,$G:$G,Tabelid!$L$1,$C:$C,Tabelid!$J$4,$H:$H,P$2,$A:$A,$A10)/SUMIFS($E:$E,$G:$G,Tabelid!$L$1,$C:$C,Tabelid!$J$4,$A:$A,$A10),0),IF($G10=Tabelid!$L$5,IFERROR(SUMIFS($E:$E,$G:$G,Tabelid!$L$1,$C:$C,Tabelid!$J$4,$H:$H,P$2)/SUMIFS($E:$E,$G:$G,Tabelid!$L$1,$C:$C,Tabelid!$J$4),0),""))),"")</f>
        <v>0</v>
      </c>
      <c r="Q10" s="29">
        <f ca="1">IFERROR(IF($G10=Tabelid!$L$6,Eksplikatsioon!V12/SUM(Eksplikatsioon!$O12:'Eksplikatsioon'!$AG12),IF($G10=Tabelid!$L$4,IFERROR(SUMIFS($E:$E,$G:$G,Tabelid!$L$1,$C:$C,Tabelid!$J$4,$H:$H,Q$2,$A:$A,$A10)/SUMIFS($E:$E,$G:$G,Tabelid!$L$1,$C:$C,Tabelid!$J$4,$A:$A,$A10),0),IF($G10=Tabelid!$L$5,IFERROR(SUMIFS($E:$E,$G:$G,Tabelid!$L$1,$C:$C,Tabelid!$J$4,$H:$H,Q$2)/SUMIFS($E:$E,$G:$G,Tabelid!$L$1,$C:$C,Tabelid!$J$4),0),""))),"")</f>
        <v>0</v>
      </c>
      <c r="R10" s="29">
        <f ca="1">IFERROR(IF($G10=Tabelid!$L$6,Eksplikatsioon!W12/SUM(Eksplikatsioon!$O12:'Eksplikatsioon'!$AG12),IF($G10=Tabelid!$L$4,IFERROR(SUMIFS($E:$E,$G:$G,Tabelid!$L$1,$C:$C,Tabelid!$J$4,$H:$H,R$2,$A:$A,$A10)/SUMIFS($E:$E,$G:$G,Tabelid!$L$1,$C:$C,Tabelid!$J$4,$A:$A,$A10),0),IF($G10=Tabelid!$L$5,IFERROR(SUMIFS($E:$E,$G:$G,Tabelid!$L$1,$C:$C,Tabelid!$J$4,$H:$H,R$2)/SUMIFS($E:$E,$G:$G,Tabelid!$L$1,$C:$C,Tabelid!$J$4),0),""))),"")</f>
        <v>0</v>
      </c>
      <c r="S10" s="29">
        <f ca="1">IFERROR(IF($G10=Tabelid!$L$6,Eksplikatsioon!X12/SUM(Eksplikatsioon!$O12:'Eksplikatsioon'!$AG12),IF($G10=Tabelid!$L$4,IFERROR(SUMIFS($E:$E,$G:$G,Tabelid!$L$1,$C:$C,Tabelid!$J$4,$H:$H,S$2,$A:$A,$A10)/SUMIFS($E:$E,$G:$G,Tabelid!$L$1,$C:$C,Tabelid!$J$4,$A:$A,$A10),0),IF($G10=Tabelid!$L$5,IFERROR(SUMIFS($E:$E,$G:$G,Tabelid!$L$1,$C:$C,Tabelid!$J$4,$H:$H,S$2)/SUMIFS($E:$E,$G:$G,Tabelid!$L$1,$C:$C,Tabelid!$J$4),0),""))),"")</f>
        <v>0</v>
      </c>
      <c r="T10" s="29">
        <f ca="1">IFERROR(IF($G10=Tabelid!$L$6,Eksplikatsioon!Y12/SUM(Eksplikatsioon!$O12:'Eksplikatsioon'!$AG12),IF($G10=Tabelid!$L$4,IFERROR(SUMIFS($E:$E,$G:$G,Tabelid!$L$1,$C:$C,Tabelid!$J$4,$H:$H,T$2,$A:$A,$A10)/SUMIFS($E:$E,$G:$G,Tabelid!$L$1,$C:$C,Tabelid!$J$4,$A:$A,$A10),0),IF($G10=Tabelid!$L$5,IFERROR(SUMIFS($E:$E,$G:$G,Tabelid!$L$1,$C:$C,Tabelid!$J$4,$H:$H,T$2)/SUMIFS($E:$E,$G:$G,Tabelid!$L$1,$C:$C,Tabelid!$J$4),0),""))),"")</f>
        <v>0</v>
      </c>
      <c r="U10" s="29">
        <f ca="1">IFERROR(IF($G10=Tabelid!$L$6,Eksplikatsioon!Z12/SUM(Eksplikatsioon!$O12:'Eksplikatsioon'!$AG12),IF($G10=Tabelid!$L$4,IFERROR(SUMIFS($E:$E,$G:$G,Tabelid!$L$1,$C:$C,Tabelid!$J$4,$H:$H,U$2,$A:$A,$A10)/SUMIFS($E:$E,$G:$G,Tabelid!$L$1,$C:$C,Tabelid!$J$4,$A:$A,$A10),0),IF($G10=Tabelid!$L$5,IFERROR(SUMIFS($E:$E,$G:$G,Tabelid!$L$1,$C:$C,Tabelid!$J$4,$H:$H,U$2)/SUMIFS($E:$E,$G:$G,Tabelid!$L$1,$C:$C,Tabelid!$J$4),0),""))),"")</f>
        <v>0</v>
      </c>
      <c r="V10" s="29">
        <f ca="1">IFERROR(IF($G10=Tabelid!$L$6,Eksplikatsioon!AA12/SUM(Eksplikatsioon!$O12:'Eksplikatsioon'!$AG12),IF($G10=Tabelid!$L$4,IFERROR(SUMIFS($E:$E,$G:$G,Tabelid!$L$1,$C:$C,Tabelid!$J$4,$H:$H,V$2,$A:$A,$A10)/SUMIFS($E:$E,$G:$G,Tabelid!$L$1,$C:$C,Tabelid!$J$4,$A:$A,$A10),0),IF($G10=Tabelid!$L$5,IFERROR(SUMIFS($E:$E,$G:$G,Tabelid!$L$1,$C:$C,Tabelid!$J$4,$H:$H,V$2)/SUMIFS($E:$E,$G:$G,Tabelid!$L$1,$C:$C,Tabelid!$J$4),0),""))),"")</f>
        <v>0</v>
      </c>
      <c r="W10" s="29">
        <f ca="1">IFERROR(IF($G10=Tabelid!$L$6,Eksplikatsioon!AB12/SUM(Eksplikatsioon!$O12:'Eksplikatsioon'!$AG12),IF($G10=Tabelid!$L$4,IFERROR(SUMIFS($E:$E,$G:$G,Tabelid!$L$1,$C:$C,Tabelid!$J$4,$H:$H,W$2,$A:$A,$A10)/SUMIFS($E:$E,$G:$G,Tabelid!$L$1,$C:$C,Tabelid!$J$4,$A:$A,$A10),0),IF($G10=Tabelid!$L$5,IFERROR(SUMIFS($E:$E,$G:$G,Tabelid!$L$1,$C:$C,Tabelid!$J$4,$H:$H,W$2)/SUMIFS($E:$E,$G:$G,Tabelid!$L$1,$C:$C,Tabelid!$J$4),0),""))),"")</f>
        <v>0</v>
      </c>
      <c r="X10" s="29">
        <f ca="1">IFERROR(IF($G10=Tabelid!$L$6,Eksplikatsioon!AC12/SUM(Eksplikatsioon!$O12:'Eksplikatsioon'!$AG12),IF($G10=Tabelid!$L$4,IFERROR(SUMIFS($E:$E,$G:$G,Tabelid!$L$1,$C:$C,Tabelid!$J$4,$H:$H,X$2,$A:$A,$A10)/SUMIFS($E:$E,$G:$G,Tabelid!$L$1,$C:$C,Tabelid!$J$4,$A:$A,$A10),0),IF($G10=Tabelid!$L$5,IFERROR(SUMIFS($E:$E,$G:$G,Tabelid!$L$1,$C:$C,Tabelid!$J$4,$H:$H,X$2)/SUMIFS($E:$E,$G:$G,Tabelid!$L$1,$C:$C,Tabelid!$J$4),0),""))),"")</f>
        <v>0</v>
      </c>
      <c r="Y10" s="29">
        <f ca="1">IFERROR(IF($G10=Tabelid!$L$6,Eksplikatsioon!AD12/SUM(Eksplikatsioon!$O12:'Eksplikatsioon'!$AG12),IF($G10=Tabelid!$L$4,IFERROR(SUMIFS($E:$E,$G:$G,Tabelid!$L$1,$C:$C,Tabelid!$J$4,$H:$H,Y$2,$A:$A,$A10)/SUMIFS($E:$E,$G:$G,Tabelid!$L$1,$C:$C,Tabelid!$J$4,$A:$A,$A10),0),IF($G10=Tabelid!$L$5,IFERROR(SUMIFS($E:$E,$G:$G,Tabelid!$L$1,$C:$C,Tabelid!$J$4,$H:$H,Y$2)/SUMIFS($E:$E,$G:$G,Tabelid!$L$1,$C:$C,Tabelid!$J$4),0),""))),"")</f>
        <v>0</v>
      </c>
      <c r="Z10" s="29">
        <f ca="1">IFERROR(IF($G10=Tabelid!$L$6,Eksplikatsioon!AE12/SUM(Eksplikatsioon!$O12:'Eksplikatsioon'!$AG12),IF($G10=Tabelid!$L$4,IFERROR(SUMIFS($E:$E,$G:$G,Tabelid!$L$1,$C:$C,Tabelid!$J$4,$H:$H,Z$2,$A:$A,$A10)/SUMIFS($E:$E,$G:$G,Tabelid!$L$1,$C:$C,Tabelid!$J$4,$A:$A,$A10),0),IF($G10=Tabelid!$L$5,IFERROR(SUMIFS($E:$E,$G:$G,Tabelid!$L$1,$C:$C,Tabelid!$J$4,$H:$H,Z$2)/SUMIFS($E:$E,$G:$G,Tabelid!$L$1,$C:$C,Tabelid!$J$4),0),""))),"")</f>
        <v>0</v>
      </c>
      <c r="AA10" s="29">
        <f ca="1">IFERROR(IF($G10=Tabelid!$L$6,Eksplikatsioon!AF12/SUM(Eksplikatsioon!$O12:'Eksplikatsioon'!$AG12),IF($G10=Tabelid!$L$4,IFERROR(SUMIFS($E:$E,$G:$G,Tabelid!$L$1,$C:$C,Tabelid!$J$4,$H:$H,AA$2,$A:$A,$A10)/SUMIFS($E:$E,$G:$G,Tabelid!$L$1,$C:$C,Tabelid!$J$4,$A:$A,$A10),0),IF($G10=Tabelid!$L$5,IFERROR(SUMIFS($E:$E,$G:$G,Tabelid!$L$1,$C:$C,Tabelid!$J$4,$H:$H,AA$2)/SUMIFS($E:$E,$G:$G,Tabelid!$L$1,$C:$C,Tabelid!$J$4),0),""))),"")</f>
        <v>0</v>
      </c>
      <c r="AB10" s="29">
        <f ca="1">IFERROR(IF($G10=Tabelid!$L$6,Eksplikatsioon!AG12/SUM(Eksplikatsioon!$O12:'Eksplikatsioon'!$AG12),IF($G10=Tabelid!$L$4,IFERROR(SUMIFS($E:$E,$G:$G,Tabelid!$L$1,$C:$C,Tabelid!$J$4,$H:$H,AB$2,$A:$A,$A10)/SUMIFS($E:$E,$G:$G,Tabelid!$L$1,$C:$C,Tabelid!$J$4,$A:$A,$A10),0),IF($G10=Tabelid!$L$5,IFERROR(SUMIFS($E:$E,$G:$G,Tabelid!$L$1,$C:$C,Tabelid!$J$4,$H:$H,AB$2)/SUMIFS($E:$E,$G:$G,Tabelid!$L$1,$C:$C,Tabelid!$J$4),0),""))),"")</f>
        <v>0</v>
      </c>
      <c r="AC10" s="29">
        <f ca="1">IFERROR(IF($G10=Tabelid!$L$6,$E10*J10,IFERROR($E10*J10/SUM($J10:$AB10)*(Eksplikatsioon!O12)/SUMPRODUCT($J10:$AB10,Eksplikatsioon!$O12:$AG12),"")),"")</f>
        <v>0.94776214833759564</v>
      </c>
      <c r="AD10" s="29">
        <f ca="1">IFERROR(IF($G10=Tabelid!$L$6,$E10*K10,IFERROR($E10*K10/SUM($J10:$AB10)*(Eksplikatsioon!P12)/SUMPRODUCT($J10:$AB10,Eksplikatsioon!$O12:$AG12),"")),"")</f>
        <v>0</v>
      </c>
      <c r="AE10" s="29">
        <f ca="1">IFERROR(IF($G10=Tabelid!$L$6,$E10*L10,IFERROR($E10*L10/SUM($J10:$AB10)*(Eksplikatsioon!Q12)/SUMPRODUCT($J10:$AB10,Eksplikatsioon!$O12:$AG12),"")),"")</f>
        <v>0</v>
      </c>
      <c r="AF10" s="29">
        <f ca="1">IFERROR(IF($G10=Tabelid!$L$6,$E10*M10,IFERROR($E10*M10/SUM($J10:$AB10)*(Eksplikatsioon!R12)/SUMPRODUCT($J10:$AB10,Eksplikatsioon!$O12:$AG12),"")),"")</f>
        <v>0.25223785166240398</v>
      </c>
      <c r="AG10" s="29">
        <f ca="1">IFERROR(IF($G10=Tabelid!$L$6,$E10*N10,IFERROR($E10*N10/SUM($J10:$AB10)*(Eksplikatsioon!S12)/SUMPRODUCT($J10:$AB10,Eksplikatsioon!$O12:$AG12),"")),"")</f>
        <v>0</v>
      </c>
      <c r="AH10" s="29">
        <f ca="1">IFERROR(IF($G10=Tabelid!$L$6,$E10*O10,IFERROR($E10*O10/SUM($J10:$AB10)*(Eksplikatsioon!T12)/SUMPRODUCT($J10:$AB10,Eksplikatsioon!$O12:$AG12),"")),"")</f>
        <v>0</v>
      </c>
      <c r="AI10" s="29">
        <f ca="1">IFERROR(IF($G10=Tabelid!$L$6,$E10*P10,IFERROR($E10*P10/SUM($J10:$AB10)*(Eksplikatsioon!U12)/SUMPRODUCT($J10:$AB10,Eksplikatsioon!$O12:$AG12),"")),"")</f>
        <v>0</v>
      </c>
      <c r="AJ10" s="29">
        <f ca="1">IFERROR(IF($G10=Tabelid!$L$6,$E10*Q10,IFERROR($E10*Q10/SUM($J10:$AB10)*(Eksplikatsioon!V12)/SUMPRODUCT($J10:$AB10,Eksplikatsioon!$O12:$AG12),"")),"")</f>
        <v>0</v>
      </c>
      <c r="AK10" s="29">
        <f ca="1">IFERROR(IF($G10=Tabelid!$L$6,$E10*R10,IFERROR($E10*R10/SUM($J10:$AB10)*(Eksplikatsioon!W12)/SUMPRODUCT($J10:$AB10,Eksplikatsioon!$O12:$AG12),"")),"")</f>
        <v>0</v>
      </c>
      <c r="AL10" s="29">
        <f ca="1">IFERROR(IF($G10=Tabelid!$L$6,$E10*S10,IFERROR($E10*S10/SUM($J10:$AB10)*(Eksplikatsioon!X12)/SUMPRODUCT($J10:$AB10,Eksplikatsioon!$O12:$AG12),"")),"")</f>
        <v>0</v>
      </c>
      <c r="AM10" s="29">
        <f ca="1">IFERROR(IF($G10=Tabelid!$L$6,$E10*T10,IFERROR($E10*T10/SUM($J10:$AB10)*(Eksplikatsioon!Y12)/SUMPRODUCT($J10:$AB10,Eksplikatsioon!$O12:$AG12),"")),"")</f>
        <v>0</v>
      </c>
      <c r="AN10" s="29">
        <f ca="1">IFERROR(IF($G10=Tabelid!$L$6,$E10*U10,IFERROR($E10*U10/SUM($J10:$AB10)*(Eksplikatsioon!Z12)/SUMPRODUCT($J10:$AB10,Eksplikatsioon!$O12:$AG12),"")),"")</f>
        <v>0</v>
      </c>
      <c r="AO10" s="29">
        <f ca="1">IFERROR(IF($G10=Tabelid!$L$6,$E10*V10,IFERROR($E10*V10/SUM($J10:$AB10)*(Eksplikatsioon!AA12)/SUMPRODUCT($J10:$AB10,Eksplikatsioon!$O12:$AG12),"")),"")</f>
        <v>0</v>
      </c>
      <c r="AP10" s="29">
        <f ca="1">IFERROR(IF($G10=Tabelid!$L$6,$E10*W10,IFERROR($E10*W10/SUM($J10:$AB10)*(Eksplikatsioon!AB12)/SUMPRODUCT($J10:$AB10,Eksplikatsioon!$O12:$AG12),"")),"")</f>
        <v>0</v>
      </c>
      <c r="AQ10" s="29">
        <f ca="1">IFERROR(IF($G10=Tabelid!$L$6,$E10*X10,IFERROR($E10*X10/SUM($J10:$AB10)*(Eksplikatsioon!AC12)/SUMPRODUCT($J10:$AB10,Eksplikatsioon!$O12:$AG12),"")),"")</f>
        <v>0</v>
      </c>
      <c r="AR10" s="29">
        <f ca="1">IFERROR(IF($G10=Tabelid!$L$6,$E10*Y10,IFERROR($E10*Y10/SUM($J10:$AB10)*(Eksplikatsioon!AD12)/SUMPRODUCT($J10:$AB10,Eksplikatsioon!$O12:$AG12),"")),"")</f>
        <v>0</v>
      </c>
      <c r="AS10" s="29">
        <f ca="1">IFERROR(IF($G10=Tabelid!$L$6,$E10*Z10,IFERROR($E10*Z10/SUM($J10:$AB10)*(Eksplikatsioon!AE12)/SUMPRODUCT($J10:$AB10,Eksplikatsioon!$O12:$AG12),"")),"")</f>
        <v>0</v>
      </c>
      <c r="AT10" s="29">
        <f ca="1">IFERROR(IF($G10=Tabelid!$L$6,$E10*AA10,IFERROR($E10*AA10/SUM($J10:$AB10)*(Eksplikatsioon!AF12)/SUMPRODUCT($J10:$AB10,Eksplikatsioon!$O12:$AG12),"")),"")</f>
        <v>0</v>
      </c>
      <c r="AU10" s="29">
        <f ca="1">IFERROR(IF($G10=Tabelid!$L$6,$E10*AB10,IFERROR($E10*AB10/SUM($J10:$AB10)*(Eksplikatsioon!AG12)/SUMPRODUCT($J10:$AB10,Eksplikatsioon!$O12:$AG12),"")),"")</f>
        <v>0</v>
      </c>
      <c r="AW10" s="37" t="str">
        <f t="shared" ref="AW10:AW48" si="5">IF(BF10&lt;&gt;"",BF10,IF(BF9&lt;&gt;"","Aktiivne vakantsus",IF(AW9="Aktiivne vakantsus","Üüritav pind kokku",IF(AW9="Üüritav pind kokku","Passiivne vakantsus",""))))</f>
        <v/>
      </c>
      <c r="AX10" s="37" t="str">
        <f t="shared" ref="AX10:AX48" si="6">IF(BG10&lt;&gt;"",BG10,"")</f>
        <v/>
      </c>
      <c r="AY10" s="35" t="str">
        <f>IF(BF10&lt;&gt;"",IF(SUMIFS(E:E,H:H,AW10,G:G,"Ainukasutuses pind",C:C,"ÜÜRITAV PIND")=0,0,SUMIFS(E:E,H:H,AW10,G:G,"Ainukasutuses pind",C:C,"ÜÜRITAV PIND")),IF(AW10="Aktiivne vakantsus",SUMIFS(E:E,C:C,"üüritav pind",G:G,"ainukasutuses pind")-SUM($AY$2:AY9),IF(AW10="Üüritav pind kokku",SUM($AY$2:AY9),"")))</f>
        <v/>
      </c>
      <c r="AZ10" s="35"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5"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5" t="str">
        <f ca="1">IF(OR(BF10&lt;&gt;"",AW10="Aktiivne vakantsus"),IFERROR(SUM(INDIRECT("r3c"&amp;MATCH($AW10,AC$2:AU$2,0)+28,FALSE):INDIRECT("r1002c"&amp;MATCH($AW10,AC$2:AU$2,0)+28,FALSE)),0),IF(AW10="Üüritav pind kokku",SUM($BB$2:BB9),""))</f>
        <v/>
      </c>
      <c r="BC10" s="35" t="str">
        <f t="shared" ref="BC10:BC48" si="7">IF(AW10="Passiivne vakantsus",SUMIFS(E:E,C:C,"PASSIIVNE VAKANTSUS"),IF(AW10="Üüritav pind kokku",SUM(AY10:BB10),IF(AW10&lt;&gt;"",SUM(AY10:BB10),"")))</f>
        <v/>
      </c>
      <c r="BD10" s="45" t="str">
        <f t="shared" ref="BD10:BD48" ca="1" si="8">IFERROR(IF(AND(AW10&lt;&gt;"passiivne vakantsus"),BC10/(SUMIFS(BC:BC,AW:AW,"Üüritav pind kokku")),""),"")</f>
        <v/>
      </c>
      <c r="BF10" s="36"/>
      <c r="BG10" s="36"/>
    </row>
    <row r="11" spans="1:59" x14ac:dyDescent="0.25">
      <c r="A11" s="23" t="str">
        <f>IF(Eksplikatsioon!A13=0,"",Eksplikatsioon!A13)</f>
        <v>00</v>
      </c>
      <c r="B11" s="56" t="str">
        <f>IF(Eksplikatsioon!B13=0,"",Eksplikatsioon!B13)</f>
        <v>006</v>
      </c>
      <c r="C11" s="23" t="str">
        <f>IF(Eksplikatsioon!C13=0,"",Eksplikatsioon!C13)</f>
        <v>ÜÜRITAV PIND</v>
      </c>
      <c r="D11" s="23" t="str">
        <f>IF(Eksplikatsioon!D13=0,"",Eksplikatsioon!D13)</f>
        <v>WC</v>
      </c>
      <c r="E11" s="54">
        <f>IF(Eksplikatsioon!F13=0,"",Eksplikatsioon!F13)</f>
        <v>1.1000000000000001</v>
      </c>
      <c r="F11" s="23" t="str">
        <f>IF(Eksplikatsioon!H13=0,"",Eksplikatsioon!H13)</f>
        <v>RAM, vakants</v>
      </c>
      <c r="G11" s="23" t="str">
        <f>IF(Eksplikatsioon!J13=0,"",Eksplikatsioon!J13)</f>
        <v>Ühiskasutuses muu pind (korrus)</v>
      </c>
      <c r="H11" s="23" t="str">
        <f>IF(Eksplikatsioon!K13=0,"",Eksplikatsioon!K13)</f>
        <v/>
      </c>
      <c r="I11" s="23" t="str">
        <f>IF(Eksplikatsioon!L13=0,"",Eksplikatsioon!L13)</f>
        <v/>
      </c>
      <c r="J11" s="29">
        <f ca="1">IFERROR(IF($G11=Tabelid!$L$6,Eksplikatsioon!O13/SUM(Eksplikatsioon!$O13:'Eksplikatsioon'!$AG13),IF($G11=Tabelid!$L$4,IFERROR(SUMIFS($E:$E,$G:$G,Tabelid!$L$1,$C:$C,Tabelid!$J$4,$H:$H,J$2,$A:$A,$A11)/SUMIFS($E:$E,$G:$G,Tabelid!$L$1,$C:$C,Tabelid!$J$4,$A:$A,$A11),0),IF($G11=Tabelid!$L$5,IFERROR(SUMIFS($E:$E,$G:$G,Tabelid!$L$1,$C:$C,Tabelid!$J$4,$H:$H,J$2)/SUMIFS($E:$E,$G:$G,Tabelid!$L$1,$C:$C,Tabelid!$J$4),0),""))),"")</f>
        <v>0.7350490925319848</v>
      </c>
      <c r="K11" s="29">
        <f ca="1">IFERROR(IF($G11=Tabelid!$L$6,Eksplikatsioon!P13/SUM(Eksplikatsioon!$O13:'Eksplikatsioon'!$AG13),IF($G11=Tabelid!$L$4,IFERROR(SUMIFS($E:$E,$G:$G,Tabelid!$L$1,$C:$C,Tabelid!$J$4,$H:$H,K$2,$A:$A,$A11)/SUMIFS($E:$E,$G:$G,Tabelid!$L$1,$C:$C,Tabelid!$J$4,$A:$A,$A11),0),IF($G11=Tabelid!$L$5,IFERROR(SUMIFS($E:$E,$G:$G,Tabelid!$L$1,$C:$C,Tabelid!$J$4,$H:$H,K$2)/SUMIFS($E:$E,$G:$G,Tabelid!$L$1,$C:$C,Tabelid!$J$4),0),""))),"")</f>
        <v>6.9324605772091652E-2</v>
      </c>
      <c r="L11" s="29">
        <f ca="1">IFERROR(IF($G11=Tabelid!$L$6,Eksplikatsioon!Q13/SUM(Eksplikatsioon!$O13:'Eksplikatsioon'!$AG13),IF($G11=Tabelid!$L$4,IFERROR(SUMIFS($E:$E,$G:$G,Tabelid!$L$1,$C:$C,Tabelid!$J$4,$H:$H,L$2,$A:$A,$A11)/SUMIFS($E:$E,$G:$G,Tabelid!$L$1,$C:$C,Tabelid!$J$4,$A:$A,$A11),0),IF($G11=Tabelid!$L$5,IFERROR(SUMIFS($E:$E,$G:$G,Tabelid!$L$1,$C:$C,Tabelid!$J$4,$H:$H,L$2)/SUMIFS($E:$E,$G:$G,Tabelid!$L$1,$C:$C,Tabelid!$J$4),0),""))),"")</f>
        <v>0</v>
      </c>
      <c r="M11" s="29">
        <f ca="1">IFERROR(IF($G11=Tabelid!$L$6,Eksplikatsioon!R13/SUM(Eksplikatsioon!$O13:'Eksplikatsioon'!$AG13),IF($G11=Tabelid!$L$4,IFERROR(SUMIFS($E:$E,$G:$G,Tabelid!$L$1,$C:$C,Tabelid!$J$4,$H:$H,M$2,$A:$A,$A11)/SUMIFS($E:$E,$G:$G,Tabelid!$L$1,$C:$C,Tabelid!$J$4,$A:$A,$A11),0),IF($G11=Tabelid!$L$5,IFERROR(SUMIFS($E:$E,$G:$G,Tabelid!$L$1,$C:$C,Tabelid!$J$4,$H:$H,M$2)/SUMIFS($E:$E,$G:$G,Tabelid!$L$1,$C:$C,Tabelid!$J$4),0),""))),"")</f>
        <v>0.19562630169592385</v>
      </c>
      <c r="N11" s="29">
        <f ca="1">IFERROR(IF($G11=Tabelid!$L$6,Eksplikatsioon!S13/SUM(Eksplikatsioon!$O13:'Eksplikatsioon'!$AG13),IF($G11=Tabelid!$L$4,IFERROR(SUMIFS($E:$E,$G:$G,Tabelid!$L$1,$C:$C,Tabelid!$J$4,$H:$H,N$2,$A:$A,$A11)/SUMIFS($E:$E,$G:$G,Tabelid!$L$1,$C:$C,Tabelid!$J$4,$A:$A,$A11),0),IF($G11=Tabelid!$L$5,IFERROR(SUMIFS($E:$E,$G:$G,Tabelid!$L$1,$C:$C,Tabelid!$J$4,$H:$H,N$2)/SUMIFS($E:$E,$G:$G,Tabelid!$L$1,$C:$C,Tabelid!$J$4),0),""))),"")</f>
        <v>0</v>
      </c>
      <c r="O11" s="29">
        <f ca="1">IFERROR(IF($G11=Tabelid!$L$6,Eksplikatsioon!T13/SUM(Eksplikatsioon!$O13:'Eksplikatsioon'!$AG13),IF($G11=Tabelid!$L$4,IFERROR(SUMIFS($E:$E,$G:$G,Tabelid!$L$1,$C:$C,Tabelid!$J$4,$H:$H,O$2,$A:$A,$A11)/SUMIFS($E:$E,$G:$G,Tabelid!$L$1,$C:$C,Tabelid!$J$4,$A:$A,$A11),0),IF($G11=Tabelid!$L$5,IFERROR(SUMIFS($E:$E,$G:$G,Tabelid!$L$1,$C:$C,Tabelid!$J$4,$H:$H,O$2)/SUMIFS($E:$E,$G:$G,Tabelid!$L$1,$C:$C,Tabelid!$J$4),0),""))),"")</f>
        <v>0</v>
      </c>
      <c r="P11" s="29">
        <f ca="1">IFERROR(IF($G11=Tabelid!$L$6,Eksplikatsioon!U13/SUM(Eksplikatsioon!$O13:'Eksplikatsioon'!$AG13),IF($G11=Tabelid!$L$4,IFERROR(SUMIFS($E:$E,$G:$G,Tabelid!$L$1,$C:$C,Tabelid!$J$4,$H:$H,P$2,$A:$A,$A11)/SUMIFS($E:$E,$G:$G,Tabelid!$L$1,$C:$C,Tabelid!$J$4,$A:$A,$A11),0),IF($G11=Tabelid!$L$5,IFERROR(SUMIFS($E:$E,$G:$G,Tabelid!$L$1,$C:$C,Tabelid!$J$4,$H:$H,P$2)/SUMIFS($E:$E,$G:$G,Tabelid!$L$1,$C:$C,Tabelid!$J$4),0),""))),"")</f>
        <v>0</v>
      </c>
      <c r="Q11" s="29">
        <f ca="1">IFERROR(IF($G11=Tabelid!$L$6,Eksplikatsioon!V13/SUM(Eksplikatsioon!$O13:'Eksplikatsioon'!$AG13),IF($G11=Tabelid!$L$4,IFERROR(SUMIFS($E:$E,$G:$G,Tabelid!$L$1,$C:$C,Tabelid!$J$4,$H:$H,Q$2,$A:$A,$A11)/SUMIFS($E:$E,$G:$G,Tabelid!$L$1,$C:$C,Tabelid!$J$4,$A:$A,$A11),0),IF($G11=Tabelid!$L$5,IFERROR(SUMIFS($E:$E,$G:$G,Tabelid!$L$1,$C:$C,Tabelid!$J$4,$H:$H,Q$2)/SUMIFS($E:$E,$G:$G,Tabelid!$L$1,$C:$C,Tabelid!$J$4),0),""))),"")</f>
        <v>0</v>
      </c>
      <c r="R11" s="29">
        <f ca="1">IFERROR(IF($G11=Tabelid!$L$6,Eksplikatsioon!W13/SUM(Eksplikatsioon!$O13:'Eksplikatsioon'!$AG13),IF($G11=Tabelid!$L$4,IFERROR(SUMIFS($E:$E,$G:$G,Tabelid!$L$1,$C:$C,Tabelid!$J$4,$H:$H,R$2,$A:$A,$A11)/SUMIFS($E:$E,$G:$G,Tabelid!$L$1,$C:$C,Tabelid!$J$4,$A:$A,$A11),0),IF($G11=Tabelid!$L$5,IFERROR(SUMIFS($E:$E,$G:$G,Tabelid!$L$1,$C:$C,Tabelid!$J$4,$H:$H,R$2)/SUMIFS($E:$E,$G:$G,Tabelid!$L$1,$C:$C,Tabelid!$J$4),0),""))),"")</f>
        <v>0</v>
      </c>
      <c r="S11" s="29">
        <f ca="1">IFERROR(IF($G11=Tabelid!$L$6,Eksplikatsioon!X13/SUM(Eksplikatsioon!$O13:'Eksplikatsioon'!$AG13),IF($G11=Tabelid!$L$4,IFERROR(SUMIFS($E:$E,$G:$G,Tabelid!$L$1,$C:$C,Tabelid!$J$4,$H:$H,S$2,$A:$A,$A11)/SUMIFS($E:$E,$G:$G,Tabelid!$L$1,$C:$C,Tabelid!$J$4,$A:$A,$A11),0),IF($G11=Tabelid!$L$5,IFERROR(SUMIFS($E:$E,$G:$G,Tabelid!$L$1,$C:$C,Tabelid!$J$4,$H:$H,S$2)/SUMIFS($E:$E,$G:$G,Tabelid!$L$1,$C:$C,Tabelid!$J$4),0),""))),"")</f>
        <v>0</v>
      </c>
      <c r="T11" s="29">
        <f ca="1">IFERROR(IF($G11=Tabelid!$L$6,Eksplikatsioon!Y13/SUM(Eksplikatsioon!$O13:'Eksplikatsioon'!$AG13),IF($G11=Tabelid!$L$4,IFERROR(SUMIFS($E:$E,$G:$G,Tabelid!$L$1,$C:$C,Tabelid!$J$4,$H:$H,T$2,$A:$A,$A11)/SUMIFS($E:$E,$G:$G,Tabelid!$L$1,$C:$C,Tabelid!$J$4,$A:$A,$A11),0),IF($G11=Tabelid!$L$5,IFERROR(SUMIFS($E:$E,$G:$G,Tabelid!$L$1,$C:$C,Tabelid!$J$4,$H:$H,T$2)/SUMIFS($E:$E,$G:$G,Tabelid!$L$1,$C:$C,Tabelid!$J$4),0),""))),"")</f>
        <v>0</v>
      </c>
      <c r="U11" s="29">
        <f ca="1">IFERROR(IF($G11=Tabelid!$L$6,Eksplikatsioon!Z13/SUM(Eksplikatsioon!$O13:'Eksplikatsioon'!$AG13),IF($G11=Tabelid!$L$4,IFERROR(SUMIFS($E:$E,$G:$G,Tabelid!$L$1,$C:$C,Tabelid!$J$4,$H:$H,U$2,$A:$A,$A11)/SUMIFS($E:$E,$G:$G,Tabelid!$L$1,$C:$C,Tabelid!$J$4,$A:$A,$A11),0),IF($G11=Tabelid!$L$5,IFERROR(SUMIFS($E:$E,$G:$G,Tabelid!$L$1,$C:$C,Tabelid!$J$4,$H:$H,U$2)/SUMIFS($E:$E,$G:$G,Tabelid!$L$1,$C:$C,Tabelid!$J$4),0),""))),"")</f>
        <v>0</v>
      </c>
      <c r="V11" s="29">
        <f ca="1">IFERROR(IF($G11=Tabelid!$L$6,Eksplikatsioon!AA13/SUM(Eksplikatsioon!$O13:'Eksplikatsioon'!$AG13),IF($G11=Tabelid!$L$4,IFERROR(SUMIFS($E:$E,$G:$G,Tabelid!$L$1,$C:$C,Tabelid!$J$4,$H:$H,V$2,$A:$A,$A11)/SUMIFS($E:$E,$G:$G,Tabelid!$L$1,$C:$C,Tabelid!$J$4,$A:$A,$A11),0),IF($G11=Tabelid!$L$5,IFERROR(SUMIFS($E:$E,$G:$G,Tabelid!$L$1,$C:$C,Tabelid!$J$4,$H:$H,V$2)/SUMIFS($E:$E,$G:$G,Tabelid!$L$1,$C:$C,Tabelid!$J$4),0),""))),"")</f>
        <v>0</v>
      </c>
      <c r="W11" s="29">
        <f ca="1">IFERROR(IF($G11=Tabelid!$L$6,Eksplikatsioon!AB13/SUM(Eksplikatsioon!$O13:'Eksplikatsioon'!$AG13),IF($G11=Tabelid!$L$4,IFERROR(SUMIFS($E:$E,$G:$G,Tabelid!$L$1,$C:$C,Tabelid!$J$4,$H:$H,W$2,$A:$A,$A11)/SUMIFS($E:$E,$G:$G,Tabelid!$L$1,$C:$C,Tabelid!$J$4,$A:$A,$A11),0),IF($G11=Tabelid!$L$5,IFERROR(SUMIFS($E:$E,$G:$G,Tabelid!$L$1,$C:$C,Tabelid!$J$4,$H:$H,W$2)/SUMIFS($E:$E,$G:$G,Tabelid!$L$1,$C:$C,Tabelid!$J$4),0),""))),"")</f>
        <v>0</v>
      </c>
      <c r="X11" s="29">
        <f ca="1">IFERROR(IF($G11=Tabelid!$L$6,Eksplikatsioon!AC13/SUM(Eksplikatsioon!$O13:'Eksplikatsioon'!$AG13),IF($G11=Tabelid!$L$4,IFERROR(SUMIFS($E:$E,$G:$G,Tabelid!$L$1,$C:$C,Tabelid!$J$4,$H:$H,X$2,$A:$A,$A11)/SUMIFS($E:$E,$G:$G,Tabelid!$L$1,$C:$C,Tabelid!$J$4,$A:$A,$A11),0),IF($G11=Tabelid!$L$5,IFERROR(SUMIFS($E:$E,$G:$G,Tabelid!$L$1,$C:$C,Tabelid!$J$4,$H:$H,X$2)/SUMIFS($E:$E,$G:$G,Tabelid!$L$1,$C:$C,Tabelid!$J$4),0),""))),"")</f>
        <v>0</v>
      </c>
      <c r="Y11" s="29">
        <f ca="1">IFERROR(IF($G11=Tabelid!$L$6,Eksplikatsioon!AD13/SUM(Eksplikatsioon!$O13:'Eksplikatsioon'!$AG13),IF($G11=Tabelid!$L$4,IFERROR(SUMIFS($E:$E,$G:$G,Tabelid!$L$1,$C:$C,Tabelid!$J$4,$H:$H,Y$2,$A:$A,$A11)/SUMIFS($E:$E,$G:$G,Tabelid!$L$1,$C:$C,Tabelid!$J$4,$A:$A,$A11),0),IF($G11=Tabelid!$L$5,IFERROR(SUMIFS($E:$E,$G:$G,Tabelid!$L$1,$C:$C,Tabelid!$J$4,$H:$H,Y$2)/SUMIFS($E:$E,$G:$G,Tabelid!$L$1,$C:$C,Tabelid!$J$4),0),""))),"")</f>
        <v>0</v>
      </c>
      <c r="Z11" s="29">
        <f ca="1">IFERROR(IF($G11=Tabelid!$L$6,Eksplikatsioon!AE13/SUM(Eksplikatsioon!$O13:'Eksplikatsioon'!$AG13),IF($G11=Tabelid!$L$4,IFERROR(SUMIFS($E:$E,$G:$G,Tabelid!$L$1,$C:$C,Tabelid!$J$4,$H:$H,Z$2,$A:$A,$A11)/SUMIFS($E:$E,$G:$G,Tabelid!$L$1,$C:$C,Tabelid!$J$4,$A:$A,$A11),0),IF($G11=Tabelid!$L$5,IFERROR(SUMIFS($E:$E,$G:$G,Tabelid!$L$1,$C:$C,Tabelid!$J$4,$H:$H,Z$2)/SUMIFS($E:$E,$G:$G,Tabelid!$L$1,$C:$C,Tabelid!$J$4),0),""))),"")</f>
        <v>0</v>
      </c>
      <c r="AA11" s="29">
        <f ca="1">IFERROR(IF($G11=Tabelid!$L$6,Eksplikatsioon!AF13/SUM(Eksplikatsioon!$O13:'Eksplikatsioon'!$AG13),IF($G11=Tabelid!$L$4,IFERROR(SUMIFS($E:$E,$G:$G,Tabelid!$L$1,$C:$C,Tabelid!$J$4,$H:$H,AA$2,$A:$A,$A11)/SUMIFS($E:$E,$G:$G,Tabelid!$L$1,$C:$C,Tabelid!$J$4,$A:$A,$A11),0),IF($G11=Tabelid!$L$5,IFERROR(SUMIFS($E:$E,$G:$G,Tabelid!$L$1,$C:$C,Tabelid!$J$4,$H:$H,AA$2)/SUMIFS($E:$E,$G:$G,Tabelid!$L$1,$C:$C,Tabelid!$J$4),0),""))),"")</f>
        <v>0</v>
      </c>
      <c r="AB11" s="29">
        <f ca="1">IFERROR(IF($G11=Tabelid!$L$6,Eksplikatsioon!AG13/SUM(Eksplikatsioon!$O13:'Eksplikatsioon'!$AG13),IF($G11=Tabelid!$L$4,IFERROR(SUMIFS($E:$E,$G:$G,Tabelid!$L$1,$C:$C,Tabelid!$J$4,$H:$H,AB$2,$A:$A,$A11)/SUMIFS($E:$E,$G:$G,Tabelid!$L$1,$C:$C,Tabelid!$J$4,$A:$A,$A11),0),IF($G11=Tabelid!$L$5,IFERROR(SUMIFS($E:$E,$G:$G,Tabelid!$L$1,$C:$C,Tabelid!$J$4,$H:$H,AB$2)/SUMIFS($E:$E,$G:$G,Tabelid!$L$1,$C:$C,Tabelid!$J$4),0),""))),"")</f>
        <v>0</v>
      </c>
      <c r="AC11" s="29">
        <f ca="1">IFERROR(IF($G11=Tabelid!$L$6,$E11*J11,IFERROR($E11*J11/SUM($J11:$AB11)*(Eksplikatsioon!O13)/SUMPRODUCT($J11:$AB11,Eksplikatsioon!$O13:$AG13),"")),"")</f>
        <v>0.86878196930946272</v>
      </c>
      <c r="AD11" s="29">
        <f ca="1">IFERROR(IF($G11=Tabelid!$L$6,$E11*K11,IFERROR($E11*K11/SUM($J11:$AB11)*(Eksplikatsioon!P13)/SUMPRODUCT($J11:$AB11,Eksplikatsioon!$O13:$AG13),"")),"")</f>
        <v>0</v>
      </c>
      <c r="AE11" s="29">
        <f ca="1">IFERROR(IF($G11=Tabelid!$L$6,$E11*L11,IFERROR($E11*L11/SUM($J11:$AB11)*(Eksplikatsioon!Q13)/SUMPRODUCT($J11:$AB11,Eksplikatsioon!$O13:$AG13),"")),"")</f>
        <v>0</v>
      </c>
      <c r="AF11" s="29">
        <f ca="1">IFERROR(IF($G11=Tabelid!$L$6,$E11*M11,IFERROR($E11*M11/SUM($J11:$AB11)*(Eksplikatsioon!R13)/SUMPRODUCT($J11:$AB11,Eksplikatsioon!$O13:$AG13),"")),"")</f>
        <v>0.23121803069053698</v>
      </c>
      <c r="AG11" s="29">
        <f ca="1">IFERROR(IF($G11=Tabelid!$L$6,$E11*N11,IFERROR($E11*N11/SUM($J11:$AB11)*(Eksplikatsioon!S13)/SUMPRODUCT($J11:$AB11,Eksplikatsioon!$O13:$AG13),"")),"")</f>
        <v>0</v>
      </c>
      <c r="AH11" s="29">
        <f ca="1">IFERROR(IF($G11=Tabelid!$L$6,$E11*O11,IFERROR($E11*O11/SUM($J11:$AB11)*(Eksplikatsioon!T13)/SUMPRODUCT($J11:$AB11,Eksplikatsioon!$O13:$AG13),"")),"")</f>
        <v>0</v>
      </c>
      <c r="AI11" s="29">
        <f ca="1">IFERROR(IF($G11=Tabelid!$L$6,$E11*P11,IFERROR($E11*P11/SUM($J11:$AB11)*(Eksplikatsioon!U13)/SUMPRODUCT($J11:$AB11,Eksplikatsioon!$O13:$AG13),"")),"")</f>
        <v>0</v>
      </c>
      <c r="AJ11" s="29">
        <f ca="1">IFERROR(IF($G11=Tabelid!$L$6,$E11*Q11,IFERROR($E11*Q11/SUM($J11:$AB11)*(Eksplikatsioon!V13)/SUMPRODUCT($J11:$AB11,Eksplikatsioon!$O13:$AG13),"")),"")</f>
        <v>0</v>
      </c>
      <c r="AK11" s="29">
        <f ca="1">IFERROR(IF($G11=Tabelid!$L$6,$E11*R11,IFERROR($E11*R11/SUM($J11:$AB11)*(Eksplikatsioon!W13)/SUMPRODUCT($J11:$AB11,Eksplikatsioon!$O13:$AG13),"")),"")</f>
        <v>0</v>
      </c>
      <c r="AL11" s="29">
        <f ca="1">IFERROR(IF($G11=Tabelid!$L$6,$E11*S11,IFERROR($E11*S11/SUM($J11:$AB11)*(Eksplikatsioon!X13)/SUMPRODUCT($J11:$AB11,Eksplikatsioon!$O13:$AG13),"")),"")</f>
        <v>0</v>
      </c>
      <c r="AM11" s="29">
        <f ca="1">IFERROR(IF($G11=Tabelid!$L$6,$E11*T11,IFERROR($E11*T11/SUM($J11:$AB11)*(Eksplikatsioon!Y13)/SUMPRODUCT($J11:$AB11,Eksplikatsioon!$O13:$AG13),"")),"")</f>
        <v>0</v>
      </c>
      <c r="AN11" s="29">
        <f ca="1">IFERROR(IF($G11=Tabelid!$L$6,$E11*U11,IFERROR($E11*U11/SUM($J11:$AB11)*(Eksplikatsioon!Z13)/SUMPRODUCT($J11:$AB11,Eksplikatsioon!$O13:$AG13),"")),"")</f>
        <v>0</v>
      </c>
      <c r="AO11" s="29">
        <f ca="1">IFERROR(IF($G11=Tabelid!$L$6,$E11*V11,IFERROR($E11*V11/SUM($J11:$AB11)*(Eksplikatsioon!AA13)/SUMPRODUCT($J11:$AB11,Eksplikatsioon!$O13:$AG13),"")),"")</f>
        <v>0</v>
      </c>
      <c r="AP11" s="29">
        <f ca="1">IFERROR(IF($G11=Tabelid!$L$6,$E11*W11,IFERROR($E11*W11/SUM($J11:$AB11)*(Eksplikatsioon!AB13)/SUMPRODUCT($J11:$AB11,Eksplikatsioon!$O13:$AG13),"")),"")</f>
        <v>0</v>
      </c>
      <c r="AQ11" s="29">
        <f ca="1">IFERROR(IF($G11=Tabelid!$L$6,$E11*X11,IFERROR($E11*X11/SUM($J11:$AB11)*(Eksplikatsioon!AC13)/SUMPRODUCT($J11:$AB11,Eksplikatsioon!$O13:$AG13),"")),"")</f>
        <v>0</v>
      </c>
      <c r="AR11" s="29">
        <f ca="1">IFERROR(IF($G11=Tabelid!$L$6,$E11*Y11,IFERROR($E11*Y11/SUM($J11:$AB11)*(Eksplikatsioon!AD13)/SUMPRODUCT($J11:$AB11,Eksplikatsioon!$O13:$AG13),"")),"")</f>
        <v>0</v>
      </c>
      <c r="AS11" s="29">
        <f ca="1">IFERROR(IF($G11=Tabelid!$L$6,$E11*Z11,IFERROR($E11*Z11/SUM($J11:$AB11)*(Eksplikatsioon!AE13)/SUMPRODUCT($J11:$AB11,Eksplikatsioon!$O13:$AG13),"")),"")</f>
        <v>0</v>
      </c>
      <c r="AT11" s="29">
        <f ca="1">IFERROR(IF($G11=Tabelid!$L$6,$E11*AA11,IFERROR($E11*AA11/SUM($J11:$AB11)*(Eksplikatsioon!AF13)/SUMPRODUCT($J11:$AB11,Eksplikatsioon!$O13:$AG13),"")),"")</f>
        <v>0</v>
      </c>
      <c r="AU11" s="29">
        <f ca="1">IFERROR(IF($G11=Tabelid!$L$6,$E11*AB11,IFERROR($E11*AB11/SUM($J11:$AB11)*(Eksplikatsioon!AG13)/SUMPRODUCT($J11:$AB11,Eksplikatsioon!$O13:$AG13),"")),"")</f>
        <v>0</v>
      </c>
      <c r="AW11" s="37" t="str">
        <f t="shared" si="5"/>
        <v/>
      </c>
      <c r="AX11" s="37" t="str">
        <f t="shared" si="6"/>
        <v/>
      </c>
      <c r="AY11" s="35" t="str">
        <f>IF(BF11&lt;&gt;"",IF(SUMIFS(E:E,H:H,AW11,G:G,"Ainukasutuses pind",C:C,"ÜÜRITAV PIND")=0,0,SUMIFS(E:E,H:H,AW11,G:G,"Ainukasutuses pind",C:C,"ÜÜRITAV PIND")),IF(AW11="Aktiivne vakantsus",SUMIFS(E:E,C:C,"üüritav pind",G:G,"ainukasutuses pind")-SUM($AY$2:AY10),IF(AW11="Üüritav pind kokku",SUM($AY$2:AY10),"")))</f>
        <v/>
      </c>
      <c r="AZ11" s="35"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5"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5" t="str">
        <f ca="1">IF(OR(BF11&lt;&gt;"",AW11="Aktiivne vakantsus"),IFERROR(SUM(INDIRECT("r3c"&amp;MATCH($AW11,AC$2:AU$2,0)+28,FALSE):INDIRECT("r1002c"&amp;MATCH($AW11,AC$2:AU$2,0)+28,FALSE)),0),IF(AW11="Üüritav pind kokku",SUM($BB$2:BB10),""))</f>
        <v/>
      </c>
      <c r="BC11" s="35" t="str">
        <f t="shared" si="7"/>
        <v/>
      </c>
      <c r="BD11" s="45" t="str">
        <f t="shared" ca="1" si="8"/>
        <v/>
      </c>
      <c r="BF11" s="36"/>
      <c r="BG11" s="36"/>
    </row>
    <row r="12" spans="1:59" x14ac:dyDescent="0.25">
      <c r="A12" s="23" t="str">
        <f>IF(Eksplikatsioon!A14=0,"",Eksplikatsioon!A14)</f>
        <v>00</v>
      </c>
      <c r="B12" s="56" t="str">
        <f>IF(Eksplikatsioon!B14=0,"",Eksplikatsioon!B14)</f>
        <v>007</v>
      </c>
      <c r="C12" s="23" t="str">
        <f>IF(Eksplikatsioon!C14=0,"",Eksplikatsioon!C14)</f>
        <v>ÜÜRITAV PIND</v>
      </c>
      <c r="D12" s="23" t="str">
        <f>IF(Eksplikatsioon!D14=0,"",Eksplikatsioon!D14)</f>
        <v>WC</v>
      </c>
      <c r="E12" s="54">
        <f>IF(Eksplikatsioon!F14=0,"",Eksplikatsioon!F14)</f>
        <v>1.2</v>
      </c>
      <c r="F12" s="23" t="str">
        <f>IF(Eksplikatsioon!H14=0,"",Eksplikatsioon!H14)</f>
        <v/>
      </c>
      <c r="G12" s="23" t="str">
        <f>IF(Eksplikatsioon!J14=0,"",Eksplikatsioon!J14)</f>
        <v>Ühiskasutuses korruse pind</v>
      </c>
      <c r="H12" s="23" t="str">
        <f>IF(Eksplikatsioon!K14=0,"",Eksplikatsioon!K14)</f>
        <v/>
      </c>
      <c r="I12" s="23" t="str">
        <f>IF(Eksplikatsioon!L14=0,"",Eksplikatsioon!L14)</f>
        <v/>
      </c>
      <c r="J12" s="29" t="str">
        <f>IFERROR(IF($G12=Tabelid!$L$6,Eksplikatsioon!O14/SUM(Eksplikatsioon!$O14:'Eksplikatsioon'!$AG14),IF($G12=Tabelid!$L$4,IFERROR(SUMIFS($E:$E,$G:$G,Tabelid!$L$1,$C:$C,Tabelid!$J$4,$H:$H,J$2,$A:$A,$A12)/SUMIFS($E:$E,$G:$G,Tabelid!$L$1,$C:$C,Tabelid!$J$4,$A:$A,$A12),0),IF($G12=Tabelid!$L$5,IFERROR(SUMIFS($E:$E,$G:$G,Tabelid!$L$1,$C:$C,Tabelid!$J$4,$H:$H,J$2)/SUMIFS($E:$E,$G:$G,Tabelid!$L$1,$C:$C,Tabelid!$J$4),0),""))),"")</f>
        <v/>
      </c>
      <c r="K12" s="29" t="str">
        <f>IFERROR(IF($G12=Tabelid!$L$6,Eksplikatsioon!P14/SUM(Eksplikatsioon!$O14:'Eksplikatsioon'!$AG14),IF($G12=Tabelid!$L$4,IFERROR(SUMIFS($E:$E,$G:$G,Tabelid!$L$1,$C:$C,Tabelid!$J$4,$H:$H,K$2,$A:$A,$A12)/SUMIFS($E:$E,$G:$G,Tabelid!$L$1,$C:$C,Tabelid!$J$4,$A:$A,$A12),0),IF($G12=Tabelid!$L$5,IFERROR(SUMIFS($E:$E,$G:$G,Tabelid!$L$1,$C:$C,Tabelid!$J$4,$H:$H,K$2)/SUMIFS($E:$E,$G:$G,Tabelid!$L$1,$C:$C,Tabelid!$J$4),0),""))),"")</f>
        <v/>
      </c>
      <c r="L12" s="29" t="str">
        <f>IFERROR(IF($G12=Tabelid!$L$6,Eksplikatsioon!Q14/SUM(Eksplikatsioon!$O14:'Eksplikatsioon'!$AG14),IF($G12=Tabelid!$L$4,IFERROR(SUMIFS($E:$E,$G:$G,Tabelid!$L$1,$C:$C,Tabelid!$J$4,$H:$H,L$2,$A:$A,$A12)/SUMIFS($E:$E,$G:$G,Tabelid!$L$1,$C:$C,Tabelid!$J$4,$A:$A,$A12),0),IF($G12=Tabelid!$L$5,IFERROR(SUMIFS($E:$E,$G:$G,Tabelid!$L$1,$C:$C,Tabelid!$J$4,$H:$H,L$2)/SUMIFS($E:$E,$G:$G,Tabelid!$L$1,$C:$C,Tabelid!$J$4),0),""))),"")</f>
        <v/>
      </c>
      <c r="M12" s="29" t="str">
        <f>IFERROR(IF($G12=Tabelid!$L$6,Eksplikatsioon!R14/SUM(Eksplikatsioon!$O14:'Eksplikatsioon'!$AG14),IF($G12=Tabelid!$L$4,IFERROR(SUMIFS($E:$E,$G:$G,Tabelid!$L$1,$C:$C,Tabelid!$J$4,$H:$H,M$2,$A:$A,$A12)/SUMIFS($E:$E,$G:$G,Tabelid!$L$1,$C:$C,Tabelid!$J$4,$A:$A,$A12),0),IF($G12=Tabelid!$L$5,IFERROR(SUMIFS($E:$E,$G:$G,Tabelid!$L$1,$C:$C,Tabelid!$J$4,$H:$H,M$2)/SUMIFS($E:$E,$G:$G,Tabelid!$L$1,$C:$C,Tabelid!$J$4),0),""))),"")</f>
        <v/>
      </c>
      <c r="N12" s="29" t="str">
        <f>IFERROR(IF($G12=Tabelid!$L$6,Eksplikatsioon!S14/SUM(Eksplikatsioon!$O14:'Eksplikatsioon'!$AG14),IF($G12=Tabelid!$L$4,IFERROR(SUMIFS($E:$E,$G:$G,Tabelid!$L$1,$C:$C,Tabelid!$J$4,$H:$H,N$2,$A:$A,$A12)/SUMIFS($E:$E,$G:$G,Tabelid!$L$1,$C:$C,Tabelid!$J$4,$A:$A,$A12),0),IF($G12=Tabelid!$L$5,IFERROR(SUMIFS($E:$E,$G:$G,Tabelid!$L$1,$C:$C,Tabelid!$J$4,$H:$H,N$2)/SUMIFS($E:$E,$G:$G,Tabelid!$L$1,$C:$C,Tabelid!$J$4),0),""))),"")</f>
        <v/>
      </c>
      <c r="O12" s="29" t="str">
        <f>IFERROR(IF($G12=Tabelid!$L$6,Eksplikatsioon!T14/SUM(Eksplikatsioon!$O14:'Eksplikatsioon'!$AG14),IF($G12=Tabelid!$L$4,IFERROR(SUMIFS($E:$E,$G:$G,Tabelid!$L$1,$C:$C,Tabelid!$J$4,$H:$H,O$2,$A:$A,$A12)/SUMIFS($E:$E,$G:$G,Tabelid!$L$1,$C:$C,Tabelid!$J$4,$A:$A,$A12),0),IF($G12=Tabelid!$L$5,IFERROR(SUMIFS($E:$E,$G:$G,Tabelid!$L$1,$C:$C,Tabelid!$J$4,$H:$H,O$2)/SUMIFS($E:$E,$G:$G,Tabelid!$L$1,$C:$C,Tabelid!$J$4),0),""))),"")</f>
        <v/>
      </c>
      <c r="P12" s="29" t="str">
        <f>IFERROR(IF($G12=Tabelid!$L$6,Eksplikatsioon!U14/SUM(Eksplikatsioon!$O14:'Eksplikatsioon'!$AG14),IF($G12=Tabelid!$L$4,IFERROR(SUMIFS($E:$E,$G:$G,Tabelid!$L$1,$C:$C,Tabelid!$J$4,$H:$H,P$2,$A:$A,$A12)/SUMIFS($E:$E,$G:$G,Tabelid!$L$1,$C:$C,Tabelid!$J$4,$A:$A,$A12),0),IF($G12=Tabelid!$L$5,IFERROR(SUMIFS($E:$E,$G:$G,Tabelid!$L$1,$C:$C,Tabelid!$J$4,$H:$H,P$2)/SUMIFS($E:$E,$G:$G,Tabelid!$L$1,$C:$C,Tabelid!$J$4),0),""))),"")</f>
        <v/>
      </c>
      <c r="Q12" s="29" t="str">
        <f>IFERROR(IF($G12=Tabelid!$L$6,Eksplikatsioon!V14/SUM(Eksplikatsioon!$O14:'Eksplikatsioon'!$AG14),IF($G12=Tabelid!$L$4,IFERROR(SUMIFS($E:$E,$G:$G,Tabelid!$L$1,$C:$C,Tabelid!$J$4,$H:$H,Q$2,$A:$A,$A12)/SUMIFS($E:$E,$G:$G,Tabelid!$L$1,$C:$C,Tabelid!$J$4,$A:$A,$A12),0),IF($G12=Tabelid!$L$5,IFERROR(SUMIFS($E:$E,$G:$G,Tabelid!$L$1,$C:$C,Tabelid!$J$4,$H:$H,Q$2)/SUMIFS($E:$E,$G:$G,Tabelid!$L$1,$C:$C,Tabelid!$J$4),0),""))),"")</f>
        <v/>
      </c>
      <c r="R12" s="29" t="str">
        <f>IFERROR(IF($G12=Tabelid!$L$6,Eksplikatsioon!W14/SUM(Eksplikatsioon!$O14:'Eksplikatsioon'!$AG14),IF($G12=Tabelid!$L$4,IFERROR(SUMIFS($E:$E,$G:$G,Tabelid!$L$1,$C:$C,Tabelid!$J$4,$H:$H,R$2,$A:$A,$A12)/SUMIFS($E:$E,$G:$G,Tabelid!$L$1,$C:$C,Tabelid!$J$4,$A:$A,$A12),0),IF($G12=Tabelid!$L$5,IFERROR(SUMIFS($E:$E,$G:$G,Tabelid!$L$1,$C:$C,Tabelid!$J$4,$H:$H,R$2)/SUMIFS($E:$E,$G:$G,Tabelid!$L$1,$C:$C,Tabelid!$J$4),0),""))),"")</f>
        <v/>
      </c>
      <c r="S12" s="29" t="str">
        <f>IFERROR(IF($G12=Tabelid!$L$6,Eksplikatsioon!X14/SUM(Eksplikatsioon!$O14:'Eksplikatsioon'!$AG14),IF($G12=Tabelid!$L$4,IFERROR(SUMIFS($E:$E,$G:$G,Tabelid!$L$1,$C:$C,Tabelid!$J$4,$H:$H,S$2,$A:$A,$A12)/SUMIFS($E:$E,$G:$G,Tabelid!$L$1,$C:$C,Tabelid!$J$4,$A:$A,$A12),0),IF($G12=Tabelid!$L$5,IFERROR(SUMIFS($E:$E,$G:$G,Tabelid!$L$1,$C:$C,Tabelid!$J$4,$H:$H,S$2)/SUMIFS($E:$E,$G:$G,Tabelid!$L$1,$C:$C,Tabelid!$J$4),0),""))),"")</f>
        <v/>
      </c>
      <c r="T12" s="29" t="str">
        <f>IFERROR(IF($G12=Tabelid!$L$6,Eksplikatsioon!Y14/SUM(Eksplikatsioon!$O14:'Eksplikatsioon'!$AG14),IF($G12=Tabelid!$L$4,IFERROR(SUMIFS($E:$E,$G:$G,Tabelid!$L$1,$C:$C,Tabelid!$J$4,$H:$H,T$2,$A:$A,$A12)/SUMIFS($E:$E,$G:$G,Tabelid!$L$1,$C:$C,Tabelid!$J$4,$A:$A,$A12),0),IF($G12=Tabelid!$L$5,IFERROR(SUMIFS($E:$E,$G:$G,Tabelid!$L$1,$C:$C,Tabelid!$J$4,$H:$H,T$2)/SUMIFS($E:$E,$G:$G,Tabelid!$L$1,$C:$C,Tabelid!$J$4),0),""))),"")</f>
        <v/>
      </c>
      <c r="U12" s="29" t="str">
        <f>IFERROR(IF($G12=Tabelid!$L$6,Eksplikatsioon!Z14/SUM(Eksplikatsioon!$O14:'Eksplikatsioon'!$AG14),IF($G12=Tabelid!$L$4,IFERROR(SUMIFS($E:$E,$G:$G,Tabelid!$L$1,$C:$C,Tabelid!$J$4,$H:$H,U$2,$A:$A,$A12)/SUMIFS($E:$E,$G:$G,Tabelid!$L$1,$C:$C,Tabelid!$J$4,$A:$A,$A12),0),IF($G12=Tabelid!$L$5,IFERROR(SUMIFS($E:$E,$G:$G,Tabelid!$L$1,$C:$C,Tabelid!$J$4,$H:$H,U$2)/SUMIFS($E:$E,$G:$G,Tabelid!$L$1,$C:$C,Tabelid!$J$4),0),""))),"")</f>
        <v/>
      </c>
      <c r="V12" s="29"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29"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29"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29"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29"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29"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29"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29" t="str">
        <f>IFERROR(IF($G12=Tabelid!$L$6,$E12*J12,IFERROR($E12*J12/SUM($J12:$AB12)*(Eksplikatsioon!O14)/SUMPRODUCT($J12:$AB12,Eksplikatsioon!$O14:$AG14),"")),"")</f>
        <v/>
      </c>
      <c r="AD12" s="29" t="str">
        <f>IFERROR(IF($G12=Tabelid!$L$6,$E12*K12,IFERROR($E12*K12/SUM($J12:$AB12)*(Eksplikatsioon!P14)/SUMPRODUCT($J12:$AB12,Eksplikatsioon!$O14:$AG14),"")),"")</f>
        <v/>
      </c>
      <c r="AE12" s="29" t="str">
        <f>IFERROR(IF($G12=Tabelid!$L$6,$E12*L12,IFERROR($E12*L12/SUM($J12:$AB12)*(Eksplikatsioon!Q14)/SUMPRODUCT($J12:$AB12,Eksplikatsioon!$O14:$AG14),"")),"")</f>
        <v/>
      </c>
      <c r="AF12" s="29" t="str">
        <f>IFERROR(IF($G12=Tabelid!$L$6,$E12*M12,IFERROR($E12*M12/SUM($J12:$AB12)*(Eksplikatsioon!R14)/SUMPRODUCT($J12:$AB12,Eksplikatsioon!$O14:$AG14),"")),"")</f>
        <v/>
      </c>
      <c r="AG12" s="29" t="str">
        <f>IFERROR(IF($G12=Tabelid!$L$6,$E12*N12,IFERROR($E12*N12/SUM($J12:$AB12)*(Eksplikatsioon!S14)/SUMPRODUCT($J12:$AB12,Eksplikatsioon!$O14:$AG14),"")),"")</f>
        <v/>
      </c>
      <c r="AH12" s="29" t="str">
        <f>IFERROR(IF($G12=Tabelid!$L$6,$E12*O12,IFERROR($E12*O12/SUM($J12:$AB12)*(Eksplikatsioon!T14)/SUMPRODUCT($J12:$AB12,Eksplikatsioon!$O14:$AG14),"")),"")</f>
        <v/>
      </c>
      <c r="AI12" s="29" t="str">
        <f>IFERROR(IF($G12=Tabelid!$L$6,$E12*P12,IFERROR($E12*P12/SUM($J12:$AB12)*(Eksplikatsioon!U14)/SUMPRODUCT($J12:$AB12,Eksplikatsioon!$O14:$AG14),"")),"")</f>
        <v/>
      </c>
      <c r="AJ12" s="29" t="str">
        <f>IFERROR(IF($G12=Tabelid!$L$6,$E12*Q12,IFERROR($E12*Q12/SUM($J12:$AB12)*(Eksplikatsioon!V14)/SUMPRODUCT($J12:$AB12,Eksplikatsioon!$O14:$AG14),"")),"")</f>
        <v/>
      </c>
      <c r="AK12" s="29" t="str">
        <f>IFERROR(IF($G12=Tabelid!$L$6,$E12*R12,IFERROR($E12*R12/SUM($J12:$AB12)*(Eksplikatsioon!W14)/SUMPRODUCT($J12:$AB12,Eksplikatsioon!$O14:$AG14),"")),"")</f>
        <v/>
      </c>
      <c r="AL12" s="29" t="str">
        <f>IFERROR(IF($G12=Tabelid!$L$6,$E12*S12,IFERROR($E12*S12/SUM($J12:$AB12)*(Eksplikatsioon!X14)/SUMPRODUCT($J12:$AB12,Eksplikatsioon!$O14:$AG14),"")),"")</f>
        <v/>
      </c>
      <c r="AM12" s="29" t="str">
        <f>IFERROR(IF($G12=Tabelid!$L$6,$E12*T12,IFERROR($E12*T12/SUM($J12:$AB12)*(Eksplikatsioon!Y14)/SUMPRODUCT($J12:$AB12,Eksplikatsioon!$O14:$AG14),"")),"")</f>
        <v/>
      </c>
      <c r="AN12" s="29" t="str">
        <f>IFERROR(IF($G12=Tabelid!$L$6,$E12*U12,IFERROR($E12*U12/SUM($J12:$AB12)*(Eksplikatsioon!Z14)/SUMPRODUCT($J12:$AB12,Eksplikatsioon!$O14:$AG14),"")),"")</f>
        <v/>
      </c>
      <c r="AO12" s="29" t="str">
        <f>IFERROR(IF($G12=Tabelid!$L$6,$E12*V12,IFERROR($E12*V12/SUM($J12:$AB12)*(Eksplikatsioon!AA14)/SUMPRODUCT($J12:$AB12,Eksplikatsioon!$O14:$AG14),"")),"")</f>
        <v/>
      </c>
      <c r="AP12" s="29" t="str">
        <f>IFERROR(IF($G12=Tabelid!$L$6,$E12*W12,IFERROR($E12*W12/SUM($J12:$AB12)*(Eksplikatsioon!AB14)/SUMPRODUCT($J12:$AB12,Eksplikatsioon!$O14:$AG14),"")),"")</f>
        <v/>
      </c>
      <c r="AQ12" s="29" t="str">
        <f>IFERROR(IF($G12=Tabelid!$L$6,$E12*X12,IFERROR($E12*X12/SUM($J12:$AB12)*(Eksplikatsioon!AC14)/SUMPRODUCT($J12:$AB12,Eksplikatsioon!$O14:$AG14),"")),"")</f>
        <v/>
      </c>
      <c r="AR12" s="29" t="str">
        <f>IFERROR(IF($G12=Tabelid!$L$6,$E12*Y12,IFERROR($E12*Y12/SUM($J12:$AB12)*(Eksplikatsioon!AD14)/SUMPRODUCT($J12:$AB12,Eksplikatsioon!$O14:$AG14),"")),"")</f>
        <v/>
      </c>
      <c r="AS12" s="29" t="str">
        <f>IFERROR(IF($G12=Tabelid!$L$6,$E12*Z12,IFERROR($E12*Z12/SUM($J12:$AB12)*(Eksplikatsioon!AE14)/SUMPRODUCT($J12:$AB12,Eksplikatsioon!$O14:$AG14),"")),"")</f>
        <v/>
      </c>
      <c r="AT12" s="29" t="str">
        <f>IFERROR(IF($G12=Tabelid!$L$6,$E12*AA12,IFERROR($E12*AA12/SUM($J12:$AB12)*(Eksplikatsioon!AF14)/SUMPRODUCT($J12:$AB12,Eksplikatsioon!$O14:$AG14),"")),"")</f>
        <v/>
      </c>
      <c r="AU12" s="29" t="str">
        <f>IFERROR(IF($G12=Tabelid!$L$6,$E12*AB12,IFERROR($E12*AB12/SUM($J12:$AB12)*(Eksplikatsioon!AG14)/SUMPRODUCT($J12:$AB12,Eksplikatsioon!$O14:$AG14),"")),"")</f>
        <v/>
      </c>
      <c r="AW12" s="37" t="str">
        <f t="shared" si="5"/>
        <v/>
      </c>
      <c r="AX12" s="37" t="str">
        <f t="shared" si="6"/>
        <v/>
      </c>
      <c r="AY12" s="35" t="str">
        <f>IF(BF12&lt;&gt;"",IF(SUMIFS(E:E,H:H,AW12,G:G,"Ainukasutuses pind",C:C,"ÜÜRITAV PIND")=0,0,SUMIFS(E:E,H:H,AW12,G:G,"Ainukasutuses pind",C:C,"ÜÜRITAV PIND")),IF(AW12="Aktiivne vakantsus",SUMIFS(E:E,C:C,"üüritav pind",G:G,"ainukasutuses pind")-SUM($AY$2:AY11),IF(AW12="Üüritav pind kokku",SUM($AY$2:AY11),"")))</f>
        <v/>
      </c>
      <c r="AZ12" s="35"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5"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5" t="str">
        <f ca="1">IF(OR(BF12&lt;&gt;"",AW12="Aktiivne vakantsus"),IFERROR(SUM(INDIRECT("r3c"&amp;MATCH($AW12,AC$2:AU$2,0)+28,FALSE):INDIRECT("r1002c"&amp;MATCH($AW12,AC$2:AU$2,0)+28,FALSE)),0),IF(AW12="Üüritav pind kokku",SUM($BB$2:BB11),""))</f>
        <v/>
      </c>
      <c r="BC12" s="35" t="str">
        <f t="shared" si="7"/>
        <v/>
      </c>
      <c r="BD12" s="45" t="str">
        <f t="shared" ca="1" si="8"/>
        <v/>
      </c>
      <c r="BF12" s="36"/>
      <c r="BG12" s="36"/>
    </row>
    <row r="13" spans="1:59" x14ac:dyDescent="0.25">
      <c r="A13" s="23" t="str">
        <f>IF(Eksplikatsioon!A15=0,"",Eksplikatsioon!A15)</f>
        <v>00</v>
      </c>
      <c r="B13" s="56" t="str">
        <f>IF(Eksplikatsioon!B15=0,"",Eksplikatsioon!B15)</f>
        <v>008</v>
      </c>
      <c r="C13" s="23" t="str">
        <f>IF(Eksplikatsioon!C15=0,"",Eksplikatsioon!C15)</f>
        <v>ÜÜRITAV PIND</v>
      </c>
      <c r="D13" s="23" t="str">
        <f>IF(Eksplikatsioon!D15=0,"",Eksplikatsioon!D15)</f>
        <v>WC</v>
      </c>
      <c r="E13" s="54">
        <f>IF(Eksplikatsioon!F15=0,"",Eksplikatsioon!F15)</f>
        <v>1.2</v>
      </c>
      <c r="F13" s="23" t="str">
        <f>IF(Eksplikatsioon!H15=0,"",Eksplikatsioon!H15)</f>
        <v/>
      </c>
      <c r="G13" s="23" t="str">
        <f>IF(Eksplikatsioon!J15=0,"",Eksplikatsioon!J15)</f>
        <v>Ühiskasutuses korruse pind</v>
      </c>
      <c r="H13" s="23" t="str">
        <f>IF(Eksplikatsioon!K15=0,"",Eksplikatsioon!K15)</f>
        <v/>
      </c>
      <c r="I13" s="23" t="str">
        <f>IF(Eksplikatsioon!L15=0,"",Eksplikatsioon!L15)</f>
        <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7" t="str">
        <f t="shared" si="5"/>
        <v/>
      </c>
      <c r="AX13" s="37" t="str">
        <f t="shared" si="6"/>
        <v/>
      </c>
      <c r="AY13" s="35" t="str">
        <f>IF(BF13&lt;&gt;"",IF(SUMIFS(E:E,H:H,AW13,G:G,"Ainukasutuses pind",C:C,"ÜÜRITAV PIND")=0,0,SUMIFS(E:E,H:H,AW13,G:G,"Ainukasutuses pind",C:C,"ÜÜRITAV PIND")),IF(AW13="Aktiivne vakantsus",SUMIFS(E:E,C:C,"üüritav pind",G:G,"ainukasutuses pind")-SUM($AY$2:AY12),IF(AW13="Üüritav pind kokku",SUM($AY$2:AY12),"")))</f>
        <v/>
      </c>
      <c r="AZ13" s="35"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5"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5" t="str">
        <f ca="1">IF(OR(BF13&lt;&gt;"",AW13="Aktiivne vakantsus"),IFERROR(SUM(INDIRECT("r3c"&amp;MATCH($AW13,AC$2:AU$2,0)+28,FALSE):INDIRECT("r1002c"&amp;MATCH($AW13,AC$2:AU$2,0)+28,FALSE)),0),IF(AW13="Üüritav pind kokku",SUM($BB$2:BB12),""))</f>
        <v/>
      </c>
      <c r="BC13" s="35" t="str">
        <f t="shared" si="7"/>
        <v/>
      </c>
      <c r="BD13" s="45" t="str">
        <f t="shared" ca="1" si="8"/>
        <v/>
      </c>
      <c r="BF13" s="36"/>
      <c r="BG13" s="36"/>
    </row>
    <row r="14" spans="1:59" x14ac:dyDescent="0.25">
      <c r="A14" s="23" t="str">
        <f>IF(Eksplikatsioon!A16=0,"",Eksplikatsioon!A16)</f>
        <v>00</v>
      </c>
      <c r="B14" s="56" t="str">
        <f>IF(Eksplikatsioon!B16=0,"",Eksplikatsioon!B16)</f>
        <v>009</v>
      </c>
      <c r="C14" s="23" t="str">
        <f>IF(Eksplikatsioon!C16=0,"",Eksplikatsioon!C16)</f>
        <v>ÜÜRITAV PIND</v>
      </c>
      <c r="D14" s="23" t="str">
        <f>IF(Eksplikatsioon!D16=0,"",Eksplikatsioon!D16)</f>
        <v>WC</v>
      </c>
      <c r="E14" s="54">
        <f>IF(Eksplikatsioon!F16=0,"",Eksplikatsioon!F16)</f>
        <v>1.2</v>
      </c>
      <c r="F14" s="23" t="str">
        <f>IF(Eksplikatsioon!H16=0,"",Eksplikatsioon!H16)</f>
        <v/>
      </c>
      <c r="G14" s="23" t="str">
        <f>IF(Eksplikatsioon!J16=0,"",Eksplikatsioon!J16)</f>
        <v>Ühiskasutuses korruse pind</v>
      </c>
      <c r="H14" s="23" t="str">
        <f>IF(Eksplikatsioon!K16=0,"",Eksplikatsioon!K16)</f>
        <v/>
      </c>
      <c r="I14" s="23" t="str">
        <f>IF(Eksplikatsioon!L16=0,"",Eksplikatsioon!L16)</f>
        <v/>
      </c>
      <c r="J14" s="29" t="str">
        <f>IFERROR(IF($G14=Tabelid!$L$6,Eksplikatsioon!O16/SUM(Eksplikatsioon!$O16:'Eksplikatsioon'!$AG16),IF($G14=Tabelid!$L$4,IFERROR(SUMIFS($E:$E,$G:$G,Tabelid!$L$1,$C:$C,Tabelid!$J$4,$H:$H,J$2,$A:$A,$A14)/SUMIFS($E:$E,$G:$G,Tabelid!$L$1,$C:$C,Tabelid!$J$4,$A:$A,$A14),0),IF($G14=Tabelid!$L$5,IFERROR(SUMIFS($E:$E,$G:$G,Tabelid!$L$1,$C:$C,Tabelid!$J$4,$H:$H,J$2)/SUMIFS($E:$E,$G:$G,Tabelid!$L$1,$C:$C,Tabelid!$J$4),0),""))),"")</f>
        <v/>
      </c>
      <c r="K14" s="29" t="str">
        <f>IFERROR(IF($G14=Tabelid!$L$6,Eksplikatsioon!P16/SUM(Eksplikatsioon!$O16:'Eksplikatsioon'!$AG16),IF($G14=Tabelid!$L$4,IFERROR(SUMIFS($E:$E,$G:$G,Tabelid!$L$1,$C:$C,Tabelid!$J$4,$H:$H,K$2,$A:$A,$A14)/SUMIFS($E:$E,$G:$G,Tabelid!$L$1,$C:$C,Tabelid!$J$4,$A:$A,$A14),0),IF($G14=Tabelid!$L$5,IFERROR(SUMIFS($E:$E,$G:$G,Tabelid!$L$1,$C:$C,Tabelid!$J$4,$H:$H,K$2)/SUMIFS($E:$E,$G:$G,Tabelid!$L$1,$C:$C,Tabelid!$J$4),0),""))),"")</f>
        <v/>
      </c>
      <c r="L14" s="29" t="str">
        <f>IFERROR(IF($G14=Tabelid!$L$6,Eksplikatsioon!Q16/SUM(Eksplikatsioon!$O16:'Eksplikatsioon'!$AG16),IF($G14=Tabelid!$L$4,IFERROR(SUMIFS($E:$E,$G:$G,Tabelid!$L$1,$C:$C,Tabelid!$J$4,$H:$H,L$2,$A:$A,$A14)/SUMIFS($E:$E,$G:$G,Tabelid!$L$1,$C:$C,Tabelid!$J$4,$A:$A,$A14),0),IF($G14=Tabelid!$L$5,IFERROR(SUMIFS($E:$E,$G:$G,Tabelid!$L$1,$C:$C,Tabelid!$J$4,$H:$H,L$2)/SUMIFS($E:$E,$G:$G,Tabelid!$L$1,$C:$C,Tabelid!$J$4),0),""))),"")</f>
        <v/>
      </c>
      <c r="M14" s="29" t="str">
        <f>IFERROR(IF($G14=Tabelid!$L$6,Eksplikatsioon!R16/SUM(Eksplikatsioon!$O16:'Eksplikatsioon'!$AG16),IF($G14=Tabelid!$L$4,IFERROR(SUMIFS($E:$E,$G:$G,Tabelid!$L$1,$C:$C,Tabelid!$J$4,$H:$H,M$2,$A:$A,$A14)/SUMIFS($E:$E,$G:$G,Tabelid!$L$1,$C:$C,Tabelid!$J$4,$A:$A,$A14),0),IF($G14=Tabelid!$L$5,IFERROR(SUMIFS($E:$E,$G:$G,Tabelid!$L$1,$C:$C,Tabelid!$J$4,$H:$H,M$2)/SUMIFS($E:$E,$G:$G,Tabelid!$L$1,$C:$C,Tabelid!$J$4),0),""))),"")</f>
        <v/>
      </c>
      <c r="N14" s="29" t="str">
        <f>IFERROR(IF($G14=Tabelid!$L$6,Eksplikatsioon!S16/SUM(Eksplikatsioon!$O16:'Eksplikatsioon'!$AG16),IF($G14=Tabelid!$L$4,IFERROR(SUMIFS($E:$E,$G:$G,Tabelid!$L$1,$C:$C,Tabelid!$J$4,$H:$H,N$2,$A:$A,$A14)/SUMIFS($E:$E,$G:$G,Tabelid!$L$1,$C:$C,Tabelid!$J$4,$A:$A,$A14),0),IF($G14=Tabelid!$L$5,IFERROR(SUMIFS($E:$E,$G:$G,Tabelid!$L$1,$C:$C,Tabelid!$J$4,$H:$H,N$2)/SUMIFS($E:$E,$G:$G,Tabelid!$L$1,$C:$C,Tabelid!$J$4),0),""))),"")</f>
        <v/>
      </c>
      <c r="O14" s="29" t="str">
        <f>IFERROR(IF($G14=Tabelid!$L$6,Eksplikatsioon!T16/SUM(Eksplikatsioon!$O16:'Eksplikatsioon'!$AG16),IF($G14=Tabelid!$L$4,IFERROR(SUMIFS($E:$E,$G:$G,Tabelid!$L$1,$C:$C,Tabelid!$J$4,$H:$H,O$2,$A:$A,$A14)/SUMIFS($E:$E,$G:$G,Tabelid!$L$1,$C:$C,Tabelid!$J$4,$A:$A,$A14),0),IF($G14=Tabelid!$L$5,IFERROR(SUMIFS($E:$E,$G:$G,Tabelid!$L$1,$C:$C,Tabelid!$J$4,$H:$H,O$2)/SUMIFS($E:$E,$G:$G,Tabelid!$L$1,$C:$C,Tabelid!$J$4),0),""))),"")</f>
        <v/>
      </c>
      <c r="P14" s="29" t="str">
        <f>IFERROR(IF($G14=Tabelid!$L$6,Eksplikatsioon!U16/SUM(Eksplikatsioon!$O16:'Eksplikatsioon'!$AG16),IF($G14=Tabelid!$L$4,IFERROR(SUMIFS($E:$E,$G:$G,Tabelid!$L$1,$C:$C,Tabelid!$J$4,$H:$H,P$2,$A:$A,$A14)/SUMIFS($E:$E,$G:$G,Tabelid!$L$1,$C:$C,Tabelid!$J$4,$A:$A,$A14),0),IF($G14=Tabelid!$L$5,IFERROR(SUMIFS($E:$E,$G:$G,Tabelid!$L$1,$C:$C,Tabelid!$J$4,$H:$H,P$2)/SUMIFS($E:$E,$G:$G,Tabelid!$L$1,$C:$C,Tabelid!$J$4),0),""))),"")</f>
        <v/>
      </c>
      <c r="Q14" s="29" t="str">
        <f>IFERROR(IF($G14=Tabelid!$L$6,Eksplikatsioon!V16/SUM(Eksplikatsioon!$O16:'Eksplikatsioon'!$AG16),IF($G14=Tabelid!$L$4,IFERROR(SUMIFS($E:$E,$G:$G,Tabelid!$L$1,$C:$C,Tabelid!$J$4,$H:$H,Q$2,$A:$A,$A14)/SUMIFS($E:$E,$G:$G,Tabelid!$L$1,$C:$C,Tabelid!$J$4,$A:$A,$A14),0),IF($G14=Tabelid!$L$5,IFERROR(SUMIFS($E:$E,$G:$G,Tabelid!$L$1,$C:$C,Tabelid!$J$4,$H:$H,Q$2)/SUMIFS($E:$E,$G:$G,Tabelid!$L$1,$C:$C,Tabelid!$J$4),0),""))),"")</f>
        <v/>
      </c>
      <c r="R14" s="29" t="str">
        <f>IFERROR(IF($G14=Tabelid!$L$6,Eksplikatsioon!W16/SUM(Eksplikatsioon!$O16:'Eksplikatsioon'!$AG16),IF($G14=Tabelid!$L$4,IFERROR(SUMIFS($E:$E,$G:$G,Tabelid!$L$1,$C:$C,Tabelid!$J$4,$H:$H,R$2,$A:$A,$A14)/SUMIFS($E:$E,$G:$G,Tabelid!$L$1,$C:$C,Tabelid!$J$4,$A:$A,$A14),0),IF($G14=Tabelid!$L$5,IFERROR(SUMIFS($E:$E,$G:$G,Tabelid!$L$1,$C:$C,Tabelid!$J$4,$H:$H,R$2)/SUMIFS($E:$E,$G:$G,Tabelid!$L$1,$C:$C,Tabelid!$J$4),0),""))),"")</f>
        <v/>
      </c>
      <c r="S14" s="29" t="str">
        <f>IFERROR(IF($G14=Tabelid!$L$6,Eksplikatsioon!X16/SUM(Eksplikatsioon!$O16:'Eksplikatsioon'!$AG16),IF($G14=Tabelid!$L$4,IFERROR(SUMIFS($E:$E,$G:$G,Tabelid!$L$1,$C:$C,Tabelid!$J$4,$H:$H,S$2,$A:$A,$A14)/SUMIFS($E:$E,$G:$G,Tabelid!$L$1,$C:$C,Tabelid!$J$4,$A:$A,$A14),0),IF($G14=Tabelid!$L$5,IFERROR(SUMIFS($E:$E,$G:$G,Tabelid!$L$1,$C:$C,Tabelid!$J$4,$H:$H,S$2)/SUMIFS($E:$E,$G:$G,Tabelid!$L$1,$C:$C,Tabelid!$J$4),0),""))),"")</f>
        <v/>
      </c>
      <c r="T14" s="29" t="str">
        <f>IFERROR(IF($G14=Tabelid!$L$6,Eksplikatsioon!Y16/SUM(Eksplikatsioon!$O16:'Eksplikatsioon'!$AG16),IF($G14=Tabelid!$L$4,IFERROR(SUMIFS($E:$E,$G:$G,Tabelid!$L$1,$C:$C,Tabelid!$J$4,$H:$H,T$2,$A:$A,$A14)/SUMIFS($E:$E,$G:$G,Tabelid!$L$1,$C:$C,Tabelid!$J$4,$A:$A,$A14),0),IF($G14=Tabelid!$L$5,IFERROR(SUMIFS($E:$E,$G:$G,Tabelid!$L$1,$C:$C,Tabelid!$J$4,$H:$H,T$2)/SUMIFS($E:$E,$G:$G,Tabelid!$L$1,$C:$C,Tabelid!$J$4),0),""))),"")</f>
        <v/>
      </c>
      <c r="U14" s="29" t="str">
        <f>IFERROR(IF($G14=Tabelid!$L$6,Eksplikatsioon!Z16/SUM(Eksplikatsioon!$O16:'Eksplikatsioon'!$AG16),IF($G14=Tabelid!$L$4,IFERROR(SUMIFS($E:$E,$G:$G,Tabelid!$L$1,$C:$C,Tabelid!$J$4,$H:$H,U$2,$A:$A,$A14)/SUMIFS($E:$E,$G:$G,Tabelid!$L$1,$C:$C,Tabelid!$J$4,$A:$A,$A14),0),IF($G14=Tabelid!$L$5,IFERROR(SUMIFS($E:$E,$G:$G,Tabelid!$L$1,$C:$C,Tabelid!$J$4,$H:$H,U$2)/SUMIFS($E:$E,$G:$G,Tabelid!$L$1,$C:$C,Tabelid!$J$4),0),""))),"")</f>
        <v/>
      </c>
      <c r="V14" s="29"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29"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29"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29"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29"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29"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29"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29" t="str">
        <f>IFERROR(IF($G14=Tabelid!$L$6,$E14*J14,IFERROR($E14*J14/SUM($J14:$AB14)*(Eksplikatsioon!O16)/SUMPRODUCT($J14:$AB14,Eksplikatsioon!$O16:$AG16),"")),"")</f>
        <v/>
      </c>
      <c r="AD14" s="29" t="str">
        <f>IFERROR(IF($G14=Tabelid!$L$6,$E14*K14,IFERROR($E14*K14/SUM($J14:$AB14)*(Eksplikatsioon!P16)/SUMPRODUCT($J14:$AB14,Eksplikatsioon!$O16:$AG16),"")),"")</f>
        <v/>
      </c>
      <c r="AE14" s="29" t="str">
        <f>IFERROR(IF($G14=Tabelid!$L$6,$E14*L14,IFERROR($E14*L14/SUM($J14:$AB14)*(Eksplikatsioon!Q16)/SUMPRODUCT($J14:$AB14,Eksplikatsioon!$O16:$AG16),"")),"")</f>
        <v/>
      </c>
      <c r="AF14" s="29" t="str">
        <f>IFERROR(IF($G14=Tabelid!$L$6,$E14*M14,IFERROR($E14*M14/SUM($J14:$AB14)*(Eksplikatsioon!R16)/SUMPRODUCT($J14:$AB14,Eksplikatsioon!$O16:$AG16),"")),"")</f>
        <v/>
      </c>
      <c r="AG14" s="29" t="str">
        <f>IFERROR(IF($G14=Tabelid!$L$6,$E14*N14,IFERROR($E14*N14/SUM($J14:$AB14)*(Eksplikatsioon!S16)/SUMPRODUCT($J14:$AB14,Eksplikatsioon!$O16:$AG16),"")),"")</f>
        <v/>
      </c>
      <c r="AH14" s="29" t="str">
        <f>IFERROR(IF($G14=Tabelid!$L$6,$E14*O14,IFERROR($E14*O14/SUM($J14:$AB14)*(Eksplikatsioon!T16)/SUMPRODUCT($J14:$AB14,Eksplikatsioon!$O16:$AG16),"")),"")</f>
        <v/>
      </c>
      <c r="AI14" s="29" t="str">
        <f>IFERROR(IF($G14=Tabelid!$L$6,$E14*P14,IFERROR($E14*P14/SUM($J14:$AB14)*(Eksplikatsioon!U16)/SUMPRODUCT($J14:$AB14,Eksplikatsioon!$O16:$AG16),"")),"")</f>
        <v/>
      </c>
      <c r="AJ14" s="29" t="str">
        <f>IFERROR(IF($G14=Tabelid!$L$6,$E14*Q14,IFERROR($E14*Q14/SUM($J14:$AB14)*(Eksplikatsioon!V16)/SUMPRODUCT($J14:$AB14,Eksplikatsioon!$O16:$AG16),"")),"")</f>
        <v/>
      </c>
      <c r="AK14" s="29" t="str">
        <f>IFERROR(IF($G14=Tabelid!$L$6,$E14*R14,IFERROR($E14*R14/SUM($J14:$AB14)*(Eksplikatsioon!W16)/SUMPRODUCT($J14:$AB14,Eksplikatsioon!$O16:$AG16),"")),"")</f>
        <v/>
      </c>
      <c r="AL14" s="29" t="str">
        <f>IFERROR(IF($G14=Tabelid!$L$6,$E14*S14,IFERROR($E14*S14/SUM($J14:$AB14)*(Eksplikatsioon!X16)/SUMPRODUCT($J14:$AB14,Eksplikatsioon!$O16:$AG16),"")),"")</f>
        <v/>
      </c>
      <c r="AM14" s="29" t="str">
        <f>IFERROR(IF($G14=Tabelid!$L$6,$E14*T14,IFERROR($E14*T14/SUM($J14:$AB14)*(Eksplikatsioon!Y16)/SUMPRODUCT($J14:$AB14,Eksplikatsioon!$O16:$AG16),"")),"")</f>
        <v/>
      </c>
      <c r="AN14" s="29" t="str">
        <f>IFERROR(IF($G14=Tabelid!$L$6,$E14*U14,IFERROR($E14*U14/SUM($J14:$AB14)*(Eksplikatsioon!Z16)/SUMPRODUCT($J14:$AB14,Eksplikatsioon!$O16:$AG16),"")),"")</f>
        <v/>
      </c>
      <c r="AO14" s="29" t="str">
        <f>IFERROR(IF($G14=Tabelid!$L$6,$E14*V14,IFERROR($E14*V14/SUM($J14:$AB14)*(Eksplikatsioon!AA16)/SUMPRODUCT($J14:$AB14,Eksplikatsioon!$O16:$AG16),"")),"")</f>
        <v/>
      </c>
      <c r="AP14" s="29" t="str">
        <f>IFERROR(IF($G14=Tabelid!$L$6,$E14*W14,IFERROR($E14*W14/SUM($J14:$AB14)*(Eksplikatsioon!AB16)/SUMPRODUCT($J14:$AB14,Eksplikatsioon!$O16:$AG16),"")),"")</f>
        <v/>
      </c>
      <c r="AQ14" s="29" t="str">
        <f>IFERROR(IF($G14=Tabelid!$L$6,$E14*X14,IFERROR($E14*X14/SUM($J14:$AB14)*(Eksplikatsioon!AC16)/SUMPRODUCT($J14:$AB14,Eksplikatsioon!$O16:$AG16),"")),"")</f>
        <v/>
      </c>
      <c r="AR14" s="29" t="str">
        <f>IFERROR(IF($G14=Tabelid!$L$6,$E14*Y14,IFERROR($E14*Y14/SUM($J14:$AB14)*(Eksplikatsioon!AD16)/SUMPRODUCT($J14:$AB14,Eksplikatsioon!$O16:$AG16),"")),"")</f>
        <v/>
      </c>
      <c r="AS14" s="29" t="str">
        <f>IFERROR(IF($G14=Tabelid!$L$6,$E14*Z14,IFERROR($E14*Z14/SUM($J14:$AB14)*(Eksplikatsioon!AE16)/SUMPRODUCT($J14:$AB14,Eksplikatsioon!$O16:$AG16),"")),"")</f>
        <v/>
      </c>
      <c r="AT14" s="29" t="str">
        <f>IFERROR(IF($G14=Tabelid!$L$6,$E14*AA14,IFERROR($E14*AA14/SUM($J14:$AB14)*(Eksplikatsioon!AF16)/SUMPRODUCT($J14:$AB14,Eksplikatsioon!$O16:$AG16),"")),"")</f>
        <v/>
      </c>
      <c r="AU14" s="29" t="str">
        <f>IFERROR(IF($G14=Tabelid!$L$6,$E14*AB14,IFERROR($E14*AB14/SUM($J14:$AB14)*(Eksplikatsioon!AG16)/SUMPRODUCT($J14:$AB14,Eksplikatsioon!$O16:$AG16),"")),"")</f>
        <v/>
      </c>
      <c r="AW14" s="37" t="str">
        <f t="shared" si="5"/>
        <v/>
      </c>
      <c r="AX14" s="37" t="str">
        <f t="shared" si="6"/>
        <v/>
      </c>
      <c r="AY14" s="35" t="str">
        <f>IF(BF14&lt;&gt;"",IF(SUMIFS(E:E,H:H,AW14,G:G,"Ainukasutuses pind",C:C,"ÜÜRITAV PIND")=0,0,SUMIFS(E:E,H:H,AW14,G:G,"Ainukasutuses pind",C:C,"ÜÜRITAV PIND")),IF(AW14="Aktiivne vakantsus",SUMIFS(E:E,C:C,"üüritav pind",G:G,"ainukasutuses pind")-SUM($AY$2:AY13),IF(AW14="Üüritav pind kokku",SUM($AY$2:AY13),"")))</f>
        <v/>
      </c>
      <c r="AZ14" s="35"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5"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5" t="str">
        <f ca="1">IF(OR(BF14&lt;&gt;"",AW14="Aktiivne vakantsus"),IFERROR(SUM(INDIRECT("r3c"&amp;MATCH($AW14,AC$2:AU$2,0)+28,FALSE):INDIRECT("r1002c"&amp;MATCH($AW14,AC$2:AU$2,0)+28,FALSE)),0),IF(AW14="Üüritav pind kokku",SUM($BB$2:BB13),""))</f>
        <v/>
      </c>
      <c r="BC14" s="35" t="str">
        <f t="shared" si="7"/>
        <v/>
      </c>
      <c r="BD14" s="45" t="str">
        <f t="shared" ca="1" si="8"/>
        <v/>
      </c>
      <c r="BF14" s="36"/>
      <c r="BG14" s="36"/>
    </row>
    <row r="15" spans="1:59" x14ac:dyDescent="0.25">
      <c r="A15" s="23" t="str">
        <f>IF(Eksplikatsioon!A17=0,"",Eksplikatsioon!A17)</f>
        <v>00</v>
      </c>
      <c r="B15" s="56" t="str">
        <f>IF(Eksplikatsioon!B17=0,"",Eksplikatsioon!B17)</f>
        <v>010</v>
      </c>
      <c r="C15" s="23" t="str">
        <f>IF(Eksplikatsioon!C17=0,"",Eksplikatsioon!C17)</f>
        <v>ÜÜRITAV PIND</v>
      </c>
      <c r="D15" s="23" t="str">
        <f>IF(Eksplikatsioon!D17=0,"",Eksplikatsioon!D17)</f>
        <v>WC</v>
      </c>
      <c r="E15" s="54">
        <f>IF(Eksplikatsioon!F17=0,"",Eksplikatsioon!F17)</f>
        <v>1.1000000000000001</v>
      </c>
      <c r="F15" s="23" t="str">
        <f>IF(Eksplikatsioon!H17=0,"",Eksplikatsioon!H17)</f>
        <v/>
      </c>
      <c r="G15" s="23" t="str">
        <f>IF(Eksplikatsioon!J17=0,"",Eksplikatsioon!J17)</f>
        <v>Ühiskasutuses korruse pind</v>
      </c>
      <c r="H15" s="23" t="str">
        <f>IF(Eksplikatsioon!K17=0,"",Eksplikatsioon!K17)</f>
        <v/>
      </c>
      <c r="I15" s="23" t="str">
        <f>IF(Eksplikatsioon!L17=0,"",Eksplikatsioon!L17)</f>
        <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7" t="str">
        <f t="shared" si="5"/>
        <v/>
      </c>
      <c r="AX15" s="37" t="str">
        <f t="shared" si="6"/>
        <v/>
      </c>
      <c r="AY15" s="35" t="str">
        <f>IF(BF15&lt;&gt;"",IF(SUMIFS(E:E,H:H,AW15,G:G,"Ainukasutuses pind",C:C,"ÜÜRITAV PIND")=0,0,SUMIFS(E:E,H:H,AW15,G:G,"Ainukasutuses pind",C:C,"ÜÜRITAV PIND")),IF(AW15="Aktiivne vakantsus",SUMIFS(E:E,C:C,"üüritav pind",G:G,"ainukasutuses pind")-SUM($AY$2:AY14),IF(AW15="Üüritav pind kokku",SUM($AY$2:AY14),"")))</f>
        <v/>
      </c>
      <c r="AZ15" s="35"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5"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5" t="str">
        <f ca="1">IF(OR(BF15&lt;&gt;"",AW15="Aktiivne vakantsus"),IFERROR(SUM(INDIRECT("r3c"&amp;MATCH($AW15,AC$2:AU$2,0)+28,FALSE):INDIRECT("r1002c"&amp;MATCH($AW15,AC$2:AU$2,0)+28,FALSE)),0),IF(AW15="Üüritav pind kokku",SUM($BB$2:BB14),""))</f>
        <v/>
      </c>
      <c r="BC15" s="35" t="str">
        <f t="shared" si="7"/>
        <v/>
      </c>
      <c r="BD15" s="45" t="str">
        <f t="shared" ca="1" si="8"/>
        <v/>
      </c>
      <c r="BF15" s="36"/>
      <c r="BG15" s="36"/>
    </row>
    <row r="16" spans="1:59" x14ac:dyDescent="0.25">
      <c r="A16" s="23" t="str">
        <f>IF(Eksplikatsioon!A18=0,"",Eksplikatsioon!A18)</f>
        <v>00</v>
      </c>
      <c r="B16" s="56" t="str">
        <f>IF(Eksplikatsioon!B18=0,"",Eksplikatsioon!B18)</f>
        <v>011</v>
      </c>
      <c r="C16" s="23" t="str">
        <f>IF(Eksplikatsioon!C18=0,"",Eksplikatsioon!C18)</f>
        <v>ÜÜRITAV PIND</v>
      </c>
      <c r="D16" s="23" t="str">
        <f>IF(Eksplikatsioon!D18=0,"",Eksplikatsioon!D18)</f>
        <v>Pesuruum</v>
      </c>
      <c r="E16" s="54">
        <f>IF(Eksplikatsioon!F18=0,"",Eksplikatsioon!F18)</f>
        <v>5.9</v>
      </c>
      <c r="F16" s="23" t="str">
        <f>IF(Eksplikatsioon!H18=0,"",Eksplikatsioon!H18)</f>
        <v/>
      </c>
      <c r="G16" s="23" t="str">
        <f>IF(Eksplikatsioon!J18=0,"",Eksplikatsioon!J18)</f>
        <v>Ühiskasutuses korruse pind</v>
      </c>
      <c r="H16" s="23" t="str">
        <f>IF(Eksplikatsioon!K18=0,"",Eksplikatsioon!K18)</f>
        <v/>
      </c>
      <c r="I16" s="23" t="str">
        <f>IF(Eksplikatsioon!L18=0,"",Eksplikatsioon!L18)</f>
        <v/>
      </c>
      <c r="J16" s="29" t="str">
        <f>IFERROR(IF($G16=Tabelid!$L$6,Eksplikatsioon!O18/SUM(Eksplikatsioon!$O18:'Eksplikatsioon'!$AG18),IF($G16=Tabelid!$L$4,IFERROR(SUMIFS($E:$E,$G:$G,Tabelid!$L$1,$C:$C,Tabelid!$J$4,$H:$H,J$2,$A:$A,$A16)/SUMIFS($E:$E,$G:$G,Tabelid!$L$1,$C:$C,Tabelid!$J$4,$A:$A,$A16),0),IF($G16=Tabelid!$L$5,IFERROR(SUMIFS($E:$E,$G:$G,Tabelid!$L$1,$C:$C,Tabelid!$J$4,$H:$H,J$2)/SUMIFS($E:$E,$G:$G,Tabelid!$L$1,$C:$C,Tabelid!$J$4),0),""))),"")</f>
        <v/>
      </c>
      <c r="K16" s="29" t="str">
        <f>IFERROR(IF($G16=Tabelid!$L$6,Eksplikatsioon!P18/SUM(Eksplikatsioon!$O18:'Eksplikatsioon'!$AG18),IF($G16=Tabelid!$L$4,IFERROR(SUMIFS($E:$E,$G:$G,Tabelid!$L$1,$C:$C,Tabelid!$J$4,$H:$H,K$2,$A:$A,$A16)/SUMIFS($E:$E,$G:$G,Tabelid!$L$1,$C:$C,Tabelid!$J$4,$A:$A,$A16),0),IF($G16=Tabelid!$L$5,IFERROR(SUMIFS($E:$E,$G:$G,Tabelid!$L$1,$C:$C,Tabelid!$J$4,$H:$H,K$2)/SUMIFS($E:$E,$G:$G,Tabelid!$L$1,$C:$C,Tabelid!$J$4),0),""))),"")</f>
        <v/>
      </c>
      <c r="L16" s="29" t="str">
        <f>IFERROR(IF($G16=Tabelid!$L$6,Eksplikatsioon!Q18/SUM(Eksplikatsioon!$O18:'Eksplikatsioon'!$AG18),IF($G16=Tabelid!$L$4,IFERROR(SUMIFS($E:$E,$G:$G,Tabelid!$L$1,$C:$C,Tabelid!$J$4,$H:$H,L$2,$A:$A,$A16)/SUMIFS($E:$E,$G:$G,Tabelid!$L$1,$C:$C,Tabelid!$J$4,$A:$A,$A16),0),IF($G16=Tabelid!$L$5,IFERROR(SUMIFS($E:$E,$G:$G,Tabelid!$L$1,$C:$C,Tabelid!$J$4,$H:$H,L$2)/SUMIFS($E:$E,$G:$G,Tabelid!$L$1,$C:$C,Tabelid!$J$4),0),""))),"")</f>
        <v/>
      </c>
      <c r="M16" s="29" t="str">
        <f>IFERROR(IF($G16=Tabelid!$L$6,Eksplikatsioon!R18/SUM(Eksplikatsioon!$O18:'Eksplikatsioon'!$AG18),IF($G16=Tabelid!$L$4,IFERROR(SUMIFS($E:$E,$G:$G,Tabelid!$L$1,$C:$C,Tabelid!$J$4,$H:$H,M$2,$A:$A,$A16)/SUMIFS($E:$E,$G:$G,Tabelid!$L$1,$C:$C,Tabelid!$J$4,$A:$A,$A16),0),IF($G16=Tabelid!$L$5,IFERROR(SUMIFS($E:$E,$G:$G,Tabelid!$L$1,$C:$C,Tabelid!$J$4,$H:$H,M$2)/SUMIFS($E:$E,$G:$G,Tabelid!$L$1,$C:$C,Tabelid!$J$4),0),""))),"")</f>
        <v/>
      </c>
      <c r="N16" s="29" t="str">
        <f>IFERROR(IF($G16=Tabelid!$L$6,Eksplikatsioon!S18/SUM(Eksplikatsioon!$O18:'Eksplikatsioon'!$AG18),IF($G16=Tabelid!$L$4,IFERROR(SUMIFS($E:$E,$G:$G,Tabelid!$L$1,$C:$C,Tabelid!$J$4,$H:$H,N$2,$A:$A,$A16)/SUMIFS($E:$E,$G:$G,Tabelid!$L$1,$C:$C,Tabelid!$J$4,$A:$A,$A16),0),IF($G16=Tabelid!$L$5,IFERROR(SUMIFS($E:$E,$G:$G,Tabelid!$L$1,$C:$C,Tabelid!$J$4,$H:$H,N$2)/SUMIFS($E:$E,$G:$G,Tabelid!$L$1,$C:$C,Tabelid!$J$4),0),""))),"")</f>
        <v/>
      </c>
      <c r="O16" s="29" t="str">
        <f>IFERROR(IF($G16=Tabelid!$L$6,Eksplikatsioon!T18/SUM(Eksplikatsioon!$O18:'Eksplikatsioon'!$AG18),IF($G16=Tabelid!$L$4,IFERROR(SUMIFS($E:$E,$G:$G,Tabelid!$L$1,$C:$C,Tabelid!$J$4,$H:$H,O$2,$A:$A,$A16)/SUMIFS($E:$E,$G:$G,Tabelid!$L$1,$C:$C,Tabelid!$J$4,$A:$A,$A16),0),IF($G16=Tabelid!$L$5,IFERROR(SUMIFS($E:$E,$G:$G,Tabelid!$L$1,$C:$C,Tabelid!$J$4,$H:$H,O$2)/SUMIFS($E:$E,$G:$G,Tabelid!$L$1,$C:$C,Tabelid!$J$4),0),""))),"")</f>
        <v/>
      </c>
      <c r="P16" s="29" t="str">
        <f>IFERROR(IF($G16=Tabelid!$L$6,Eksplikatsioon!U18/SUM(Eksplikatsioon!$O18:'Eksplikatsioon'!$AG18),IF($G16=Tabelid!$L$4,IFERROR(SUMIFS($E:$E,$G:$G,Tabelid!$L$1,$C:$C,Tabelid!$J$4,$H:$H,P$2,$A:$A,$A16)/SUMIFS($E:$E,$G:$G,Tabelid!$L$1,$C:$C,Tabelid!$J$4,$A:$A,$A16),0),IF($G16=Tabelid!$L$5,IFERROR(SUMIFS($E:$E,$G:$G,Tabelid!$L$1,$C:$C,Tabelid!$J$4,$H:$H,P$2)/SUMIFS($E:$E,$G:$G,Tabelid!$L$1,$C:$C,Tabelid!$J$4),0),""))),"")</f>
        <v/>
      </c>
      <c r="Q16" s="29" t="str">
        <f>IFERROR(IF($G16=Tabelid!$L$6,Eksplikatsioon!V18/SUM(Eksplikatsioon!$O18:'Eksplikatsioon'!$AG18),IF($G16=Tabelid!$L$4,IFERROR(SUMIFS($E:$E,$G:$G,Tabelid!$L$1,$C:$C,Tabelid!$J$4,$H:$H,Q$2,$A:$A,$A16)/SUMIFS($E:$E,$G:$G,Tabelid!$L$1,$C:$C,Tabelid!$J$4,$A:$A,$A16),0),IF($G16=Tabelid!$L$5,IFERROR(SUMIFS($E:$E,$G:$G,Tabelid!$L$1,$C:$C,Tabelid!$J$4,$H:$H,Q$2)/SUMIFS($E:$E,$G:$G,Tabelid!$L$1,$C:$C,Tabelid!$J$4),0),""))),"")</f>
        <v/>
      </c>
      <c r="R16" s="29" t="str">
        <f>IFERROR(IF($G16=Tabelid!$L$6,Eksplikatsioon!W18/SUM(Eksplikatsioon!$O18:'Eksplikatsioon'!$AG18),IF($G16=Tabelid!$L$4,IFERROR(SUMIFS($E:$E,$G:$G,Tabelid!$L$1,$C:$C,Tabelid!$J$4,$H:$H,R$2,$A:$A,$A16)/SUMIFS($E:$E,$G:$G,Tabelid!$L$1,$C:$C,Tabelid!$J$4,$A:$A,$A16),0),IF($G16=Tabelid!$L$5,IFERROR(SUMIFS($E:$E,$G:$G,Tabelid!$L$1,$C:$C,Tabelid!$J$4,$H:$H,R$2)/SUMIFS($E:$E,$G:$G,Tabelid!$L$1,$C:$C,Tabelid!$J$4),0),""))),"")</f>
        <v/>
      </c>
      <c r="S16" s="29" t="str">
        <f>IFERROR(IF($G16=Tabelid!$L$6,Eksplikatsioon!X18/SUM(Eksplikatsioon!$O18:'Eksplikatsioon'!$AG18),IF($G16=Tabelid!$L$4,IFERROR(SUMIFS($E:$E,$G:$G,Tabelid!$L$1,$C:$C,Tabelid!$J$4,$H:$H,S$2,$A:$A,$A16)/SUMIFS($E:$E,$G:$G,Tabelid!$L$1,$C:$C,Tabelid!$J$4,$A:$A,$A16),0),IF($G16=Tabelid!$L$5,IFERROR(SUMIFS($E:$E,$G:$G,Tabelid!$L$1,$C:$C,Tabelid!$J$4,$H:$H,S$2)/SUMIFS($E:$E,$G:$G,Tabelid!$L$1,$C:$C,Tabelid!$J$4),0),""))),"")</f>
        <v/>
      </c>
      <c r="T16" s="29" t="str">
        <f>IFERROR(IF($G16=Tabelid!$L$6,Eksplikatsioon!Y18/SUM(Eksplikatsioon!$O18:'Eksplikatsioon'!$AG18),IF($G16=Tabelid!$L$4,IFERROR(SUMIFS($E:$E,$G:$G,Tabelid!$L$1,$C:$C,Tabelid!$J$4,$H:$H,T$2,$A:$A,$A16)/SUMIFS($E:$E,$G:$G,Tabelid!$L$1,$C:$C,Tabelid!$J$4,$A:$A,$A16),0),IF($G16=Tabelid!$L$5,IFERROR(SUMIFS($E:$E,$G:$G,Tabelid!$L$1,$C:$C,Tabelid!$J$4,$H:$H,T$2)/SUMIFS($E:$E,$G:$G,Tabelid!$L$1,$C:$C,Tabelid!$J$4),0),""))),"")</f>
        <v/>
      </c>
      <c r="U16" s="29" t="str">
        <f>IFERROR(IF($G16=Tabelid!$L$6,Eksplikatsioon!Z18/SUM(Eksplikatsioon!$O18:'Eksplikatsioon'!$AG18),IF($G16=Tabelid!$L$4,IFERROR(SUMIFS($E:$E,$G:$G,Tabelid!$L$1,$C:$C,Tabelid!$J$4,$H:$H,U$2,$A:$A,$A16)/SUMIFS($E:$E,$G:$G,Tabelid!$L$1,$C:$C,Tabelid!$J$4,$A:$A,$A16),0),IF($G16=Tabelid!$L$5,IFERROR(SUMIFS($E:$E,$G:$G,Tabelid!$L$1,$C:$C,Tabelid!$J$4,$H:$H,U$2)/SUMIFS($E:$E,$G:$G,Tabelid!$L$1,$C:$C,Tabelid!$J$4),0),""))),"")</f>
        <v/>
      </c>
      <c r="V16" s="29"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29"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29"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29"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29"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29"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29"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29" t="str">
        <f>IFERROR(IF($G16=Tabelid!$L$6,$E16*J16,IFERROR($E16*J16/SUM($J16:$AB16)*(Eksplikatsioon!O18)/SUMPRODUCT($J16:$AB16,Eksplikatsioon!$O18:$AG18),"")),"")</f>
        <v/>
      </c>
      <c r="AD16" s="29" t="str">
        <f>IFERROR(IF($G16=Tabelid!$L$6,$E16*K16,IFERROR($E16*K16/SUM($J16:$AB16)*(Eksplikatsioon!P18)/SUMPRODUCT($J16:$AB16,Eksplikatsioon!$O18:$AG18),"")),"")</f>
        <v/>
      </c>
      <c r="AE16" s="29" t="str">
        <f>IFERROR(IF($G16=Tabelid!$L$6,$E16*L16,IFERROR($E16*L16/SUM($J16:$AB16)*(Eksplikatsioon!Q18)/SUMPRODUCT($J16:$AB16,Eksplikatsioon!$O18:$AG18),"")),"")</f>
        <v/>
      </c>
      <c r="AF16" s="29" t="str">
        <f>IFERROR(IF($G16=Tabelid!$L$6,$E16*M16,IFERROR($E16*M16/SUM($J16:$AB16)*(Eksplikatsioon!R18)/SUMPRODUCT($J16:$AB16,Eksplikatsioon!$O18:$AG18),"")),"")</f>
        <v/>
      </c>
      <c r="AG16" s="29" t="str">
        <f>IFERROR(IF($G16=Tabelid!$L$6,$E16*N16,IFERROR($E16*N16/SUM($J16:$AB16)*(Eksplikatsioon!S18)/SUMPRODUCT($J16:$AB16,Eksplikatsioon!$O18:$AG18),"")),"")</f>
        <v/>
      </c>
      <c r="AH16" s="29" t="str">
        <f>IFERROR(IF($G16=Tabelid!$L$6,$E16*O16,IFERROR($E16*O16/SUM($J16:$AB16)*(Eksplikatsioon!T18)/SUMPRODUCT($J16:$AB16,Eksplikatsioon!$O18:$AG18),"")),"")</f>
        <v/>
      </c>
      <c r="AI16" s="29" t="str">
        <f>IFERROR(IF($G16=Tabelid!$L$6,$E16*P16,IFERROR($E16*P16/SUM($J16:$AB16)*(Eksplikatsioon!U18)/SUMPRODUCT($J16:$AB16,Eksplikatsioon!$O18:$AG18),"")),"")</f>
        <v/>
      </c>
      <c r="AJ16" s="29" t="str">
        <f>IFERROR(IF($G16=Tabelid!$L$6,$E16*Q16,IFERROR($E16*Q16/SUM($J16:$AB16)*(Eksplikatsioon!V18)/SUMPRODUCT($J16:$AB16,Eksplikatsioon!$O18:$AG18),"")),"")</f>
        <v/>
      </c>
      <c r="AK16" s="29" t="str">
        <f>IFERROR(IF($G16=Tabelid!$L$6,$E16*R16,IFERROR($E16*R16/SUM($J16:$AB16)*(Eksplikatsioon!W18)/SUMPRODUCT($J16:$AB16,Eksplikatsioon!$O18:$AG18),"")),"")</f>
        <v/>
      </c>
      <c r="AL16" s="29" t="str">
        <f>IFERROR(IF($G16=Tabelid!$L$6,$E16*S16,IFERROR($E16*S16/SUM($J16:$AB16)*(Eksplikatsioon!X18)/SUMPRODUCT($J16:$AB16,Eksplikatsioon!$O18:$AG18),"")),"")</f>
        <v/>
      </c>
      <c r="AM16" s="29" t="str">
        <f>IFERROR(IF($G16=Tabelid!$L$6,$E16*T16,IFERROR($E16*T16/SUM($J16:$AB16)*(Eksplikatsioon!Y18)/SUMPRODUCT($J16:$AB16,Eksplikatsioon!$O18:$AG18),"")),"")</f>
        <v/>
      </c>
      <c r="AN16" s="29" t="str">
        <f>IFERROR(IF($G16=Tabelid!$L$6,$E16*U16,IFERROR($E16*U16/SUM($J16:$AB16)*(Eksplikatsioon!Z18)/SUMPRODUCT($J16:$AB16,Eksplikatsioon!$O18:$AG18),"")),"")</f>
        <v/>
      </c>
      <c r="AO16" s="29" t="str">
        <f>IFERROR(IF($G16=Tabelid!$L$6,$E16*V16,IFERROR($E16*V16/SUM($J16:$AB16)*(Eksplikatsioon!AA18)/SUMPRODUCT($J16:$AB16,Eksplikatsioon!$O18:$AG18),"")),"")</f>
        <v/>
      </c>
      <c r="AP16" s="29" t="str">
        <f>IFERROR(IF($G16=Tabelid!$L$6,$E16*W16,IFERROR($E16*W16/SUM($J16:$AB16)*(Eksplikatsioon!AB18)/SUMPRODUCT($J16:$AB16,Eksplikatsioon!$O18:$AG18),"")),"")</f>
        <v/>
      </c>
      <c r="AQ16" s="29" t="str">
        <f>IFERROR(IF($G16=Tabelid!$L$6,$E16*X16,IFERROR($E16*X16/SUM($J16:$AB16)*(Eksplikatsioon!AC18)/SUMPRODUCT($J16:$AB16,Eksplikatsioon!$O18:$AG18),"")),"")</f>
        <v/>
      </c>
      <c r="AR16" s="29" t="str">
        <f>IFERROR(IF($G16=Tabelid!$L$6,$E16*Y16,IFERROR($E16*Y16/SUM($J16:$AB16)*(Eksplikatsioon!AD18)/SUMPRODUCT($J16:$AB16,Eksplikatsioon!$O18:$AG18),"")),"")</f>
        <v/>
      </c>
      <c r="AS16" s="29" t="str">
        <f>IFERROR(IF($G16=Tabelid!$L$6,$E16*Z16,IFERROR($E16*Z16/SUM($J16:$AB16)*(Eksplikatsioon!AE18)/SUMPRODUCT($J16:$AB16,Eksplikatsioon!$O18:$AG18),"")),"")</f>
        <v/>
      </c>
      <c r="AT16" s="29" t="str">
        <f>IFERROR(IF($G16=Tabelid!$L$6,$E16*AA16,IFERROR($E16*AA16/SUM($J16:$AB16)*(Eksplikatsioon!AF18)/SUMPRODUCT($J16:$AB16,Eksplikatsioon!$O18:$AG18),"")),"")</f>
        <v/>
      </c>
      <c r="AU16" s="29" t="str">
        <f>IFERROR(IF($G16=Tabelid!$L$6,$E16*AB16,IFERROR($E16*AB16/SUM($J16:$AB16)*(Eksplikatsioon!AG18)/SUMPRODUCT($J16:$AB16,Eksplikatsioon!$O18:$AG18),"")),"")</f>
        <v/>
      </c>
      <c r="AW16" s="37" t="str">
        <f t="shared" si="5"/>
        <v/>
      </c>
      <c r="AX16" s="37" t="str">
        <f t="shared" si="6"/>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t="str">
        <f t="shared" si="7"/>
        <v/>
      </c>
      <c r="BD16" s="45" t="str">
        <f t="shared" ca="1" si="8"/>
        <v/>
      </c>
      <c r="BF16" s="36"/>
      <c r="BG16" s="36"/>
    </row>
    <row r="17" spans="1:59" x14ac:dyDescent="0.25">
      <c r="A17" s="23" t="str">
        <f>IF(Eksplikatsioon!A19=0,"",Eksplikatsioon!A19)</f>
        <v>00</v>
      </c>
      <c r="B17" s="56" t="str">
        <f>IF(Eksplikatsioon!B19=0,"",Eksplikatsioon!B19)</f>
        <v>012</v>
      </c>
      <c r="C17" s="23" t="str">
        <f>IF(Eksplikatsioon!C19=0,"",Eksplikatsioon!C19)</f>
        <v>ÜÜRITAV PIND</v>
      </c>
      <c r="D17" s="23" t="str">
        <f>IF(Eksplikatsioon!D19=0,"",Eksplikatsioon!D19)</f>
        <v>Pesuruum</v>
      </c>
      <c r="E17" s="54">
        <f>IF(Eksplikatsioon!F19=0,"",Eksplikatsioon!F19)</f>
        <v>11.6</v>
      </c>
      <c r="F17" s="23" t="str">
        <f>IF(Eksplikatsioon!H19=0,"",Eksplikatsioon!H19)</f>
        <v/>
      </c>
      <c r="G17" s="23" t="str">
        <f>IF(Eksplikatsioon!J19=0,"",Eksplikatsioon!J19)</f>
        <v>Ühiskasutuses korruse pind</v>
      </c>
      <c r="H17" s="23" t="str">
        <f>IF(Eksplikatsioon!K19=0,"",Eksplikatsioon!K19)</f>
        <v/>
      </c>
      <c r="I17" s="23" t="str">
        <f>IF(Eksplikatsioon!L19=0,"",Eksplikatsioon!L19)</f>
        <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7" t="str">
        <f t="shared" si="5"/>
        <v/>
      </c>
      <c r="AX17" s="37" t="str">
        <f t="shared" si="6"/>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7"/>
        <v/>
      </c>
      <c r="BD17" s="45" t="str">
        <f t="shared" ca="1" si="8"/>
        <v/>
      </c>
      <c r="BF17" s="36"/>
      <c r="BG17" s="36"/>
    </row>
    <row r="18" spans="1:59" x14ac:dyDescent="0.25">
      <c r="A18" s="23" t="str">
        <f>IF(Eksplikatsioon!A20=0,"",Eksplikatsioon!A20)</f>
        <v>00</v>
      </c>
      <c r="B18" s="56" t="str">
        <f>IF(Eksplikatsioon!B20=0,"",Eksplikatsioon!B20)</f>
        <v>013</v>
      </c>
      <c r="C18" s="23" t="str">
        <f>IF(Eksplikatsioon!C20=0,"",Eksplikatsioon!C20)</f>
        <v>ÜÜRITAV PIND</v>
      </c>
      <c r="D18" s="23" t="str">
        <f>IF(Eksplikatsioon!D20=0,"",Eksplikatsioon!D20)</f>
        <v>Koristus- ja hooldusruum</v>
      </c>
      <c r="E18" s="54">
        <f>IF(Eksplikatsioon!F20=0,"",Eksplikatsioon!F20)</f>
        <v>4.4000000000000004</v>
      </c>
      <c r="F18" s="23" t="str">
        <f>IF(Eksplikatsioon!H20=0,"",Eksplikatsioon!H20)</f>
        <v/>
      </c>
      <c r="G18" s="23" t="str">
        <f>IF(Eksplikatsioon!J20=0,"",Eksplikatsioon!J20)</f>
        <v>Ühiskasutuses korruse pind</v>
      </c>
      <c r="H18" s="23" t="str">
        <f>IF(Eksplikatsioon!K20=0,"",Eksplikatsioon!K20)</f>
        <v/>
      </c>
      <c r="I18" s="23" t="str">
        <f>IF(Eksplikatsioon!L20=0,"",Eksplikatsioon!L20)</f>
        <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5"/>
        <v/>
      </c>
      <c r="AX18" s="37" t="str">
        <f t="shared" si="6"/>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7"/>
        <v/>
      </c>
      <c r="BD18" s="45" t="str">
        <f t="shared" ca="1" si="8"/>
        <v/>
      </c>
      <c r="BF18" s="36"/>
      <c r="BG18" s="36"/>
    </row>
    <row r="19" spans="1:59" x14ac:dyDescent="0.25">
      <c r="A19" s="23" t="str">
        <f>IF(Eksplikatsioon!A21=0,"",Eksplikatsioon!A21)</f>
        <v>00</v>
      </c>
      <c r="B19" s="56" t="str">
        <f>IF(Eksplikatsioon!B21=0,"",Eksplikatsioon!B21)</f>
        <v>014</v>
      </c>
      <c r="C19" s="23" t="str">
        <f>IF(Eksplikatsioon!C21=0,"",Eksplikatsioon!C21)</f>
        <v>TEHNOPIND</v>
      </c>
      <c r="D19" s="23" t="str">
        <f>IF(Eksplikatsioon!D21=0,"",Eksplikatsioon!D21)</f>
        <v>Vent ruum</v>
      </c>
      <c r="E19" s="54">
        <f>IF(Eksplikatsioon!F21=0,"",Eksplikatsioon!F21)</f>
        <v>5.6</v>
      </c>
      <c r="F19" s="23" t="str">
        <f>IF(Eksplikatsioon!H21=0,"",Eksplikatsioon!H21)</f>
        <v/>
      </c>
      <c r="G19" s="23" t="str">
        <f>IF(Eksplikatsioon!J21=0,"",Eksplikatsioon!J21)</f>
        <v/>
      </c>
      <c r="H19" s="23" t="str">
        <f>IF(Eksplikatsioon!K21=0,"",Eksplikatsioon!K21)</f>
        <v/>
      </c>
      <c r="I19" s="23" t="str">
        <f>IF(Eksplikatsioon!L21=0,"",Eksplikatsioon!L21)</f>
        <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5"/>
        <v/>
      </c>
      <c r="AX19" s="37" t="str">
        <f t="shared" si="6"/>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7"/>
        <v/>
      </c>
      <c r="BD19" s="45" t="str">
        <f t="shared" ca="1" si="8"/>
        <v/>
      </c>
      <c r="BF19" s="36"/>
      <c r="BG19" s="36"/>
    </row>
    <row r="20" spans="1:59" x14ac:dyDescent="0.25">
      <c r="A20" s="23" t="str">
        <f>IF(Eksplikatsioon!A22=0,"",Eksplikatsioon!A22)</f>
        <v>00</v>
      </c>
      <c r="B20" s="56" t="str">
        <f>IF(Eksplikatsioon!B22=0,"",Eksplikatsioon!B22)</f>
        <v>015</v>
      </c>
      <c r="C20" s="23" t="str">
        <f>IF(Eksplikatsioon!C22=0,"",Eksplikatsioon!C22)</f>
        <v>ÜÜRITAV PIND</v>
      </c>
      <c r="D20" s="23" t="str">
        <f>IF(Eksplikatsioon!D22=0,"",Eksplikatsioon!D22)</f>
        <v>Abiruum</v>
      </c>
      <c r="E20" s="54">
        <f>IF(Eksplikatsioon!F22=0,"",Eksplikatsioon!F22)</f>
        <v>5.2</v>
      </c>
      <c r="F20" s="23" t="str">
        <f>IF(Eksplikatsioon!H22=0,"",Eksplikatsioon!H22)</f>
        <v/>
      </c>
      <c r="G20" s="23" t="str">
        <f>IF(Eksplikatsioon!J22=0,"",Eksplikatsioon!J22)</f>
        <v>Ainukasutuses pind</v>
      </c>
      <c r="H20" s="23" t="str">
        <f>IF(Eksplikatsioon!K22=0,"",Eksplikatsioon!K22)</f>
        <v>OÜ Mari Lilleäri</v>
      </c>
      <c r="I20" s="23" t="str">
        <f>IF(Eksplikatsioon!L22=0,"",Eksplikatsioon!L22)</f>
        <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5"/>
        <v/>
      </c>
      <c r="AX20" s="37" t="str">
        <f t="shared" si="6"/>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7"/>
        <v/>
      </c>
      <c r="BD20" s="45" t="str">
        <f t="shared" ca="1" si="8"/>
        <v/>
      </c>
      <c r="BF20" s="36"/>
      <c r="BG20" s="36"/>
    </row>
    <row r="21" spans="1:59" x14ac:dyDescent="0.25">
      <c r="A21" s="23" t="str">
        <f>IF(Eksplikatsioon!A23=0,"",Eksplikatsioon!A23)</f>
        <v>00</v>
      </c>
      <c r="B21" s="56" t="str">
        <f>IF(Eksplikatsioon!B23=0,"",Eksplikatsioon!B23)</f>
        <v>016</v>
      </c>
      <c r="C21" s="23" t="str">
        <f>IF(Eksplikatsioon!C23=0,"",Eksplikatsioon!C23)</f>
        <v>ÜÜRITAV PIND</v>
      </c>
      <c r="D21" s="23" t="str">
        <f>IF(Eksplikatsioon!D23=0,"",Eksplikatsioon!D23)</f>
        <v>Kabinet/Büroo</v>
      </c>
      <c r="E21" s="54">
        <f>IF(Eksplikatsioon!F23=0,"",Eksplikatsioon!F23)</f>
        <v>41.4</v>
      </c>
      <c r="F21" s="23" t="str">
        <f>IF(Eksplikatsioon!H23=0,"",Eksplikatsioon!H23)</f>
        <v/>
      </c>
      <c r="G21" s="23" t="str">
        <f>IF(Eksplikatsioon!J23=0,"",Eksplikatsioon!J23)</f>
        <v>Ainukasutuses pind</v>
      </c>
      <c r="H21" s="23" t="str">
        <f>IF(Eksplikatsioon!K23=0,"",Eksplikatsioon!K23)</f>
        <v>OÜ Mari Lilleäri</v>
      </c>
      <c r="I21" s="23" t="str">
        <f>IF(Eksplikatsioon!L23=0,"",Eksplikatsioon!L23)</f>
        <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5"/>
        <v/>
      </c>
      <c r="AX21" s="37" t="str">
        <f t="shared" si="6"/>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7"/>
        <v/>
      </c>
      <c r="BD21" s="45" t="str">
        <f t="shared" ca="1" si="8"/>
        <v/>
      </c>
      <c r="BF21" s="36"/>
      <c r="BG21" s="36"/>
    </row>
    <row r="22" spans="1:59" x14ac:dyDescent="0.25">
      <c r="A22" s="23" t="str">
        <f>IF(Eksplikatsioon!A24=0,"",Eksplikatsioon!A24)</f>
        <v>00</v>
      </c>
      <c r="B22" s="56" t="str">
        <f>IF(Eksplikatsioon!B24=0,"",Eksplikatsioon!B24)</f>
        <v>017</v>
      </c>
      <c r="C22" s="23" t="str">
        <f>IF(Eksplikatsioon!C24=0,"",Eksplikatsioon!C24)</f>
        <v>ÜÜRITAV PIND</v>
      </c>
      <c r="D22" s="23" t="str">
        <f>IF(Eksplikatsioon!D24=0,"",Eksplikatsioon!D24)</f>
        <v>Tuulekoda</v>
      </c>
      <c r="E22" s="54">
        <f>IF(Eksplikatsioon!F24=0,"",Eksplikatsioon!F24)</f>
        <v>8</v>
      </c>
      <c r="F22" s="23" t="str">
        <f>IF(Eksplikatsioon!H24=0,"",Eksplikatsioon!H24)</f>
        <v/>
      </c>
      <c r="G22" s="23" t="str">
        <f>IF(Eksplikatsioon!J24=0,"",Eksplikatsioon!J24)</f>
        <v>Ühiskasutuses hoone pind</v>
      </c>
      <c r="H22" s="23" t="str">
        <f>IF(Eksplikatsioon!K24=0,"",Eksplikatsioon!K24)</f>
        <v/>
      </c>
      <c r="I22" s="23" t="str">
        <f>IF(Eksplikatsioon!L24=0,"",Eksplikatsioon!L24)</f>
        <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5"/>
        <v/>
      </c>
      <c r="AX22" s="37" t="str">
        <f t="shared" si="6"/>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7"/>
        <v/>
      </c>
      <c r="BD22" s="45" t="str">
        <f t="shared" ca="1" si="8"/>
        <v/>
      </c>
      <c r="BF22" s="36"/>
      <c r="BG22" s="36"/>
    </row>
    <row r="23" spans="1:59" x14ac:dyDescent="0.25">
      <c r="A23" s="23" t="str">
        <f>IF(Eksplikatsioon!A25=0,"",Eksplikatsioon!A25)</f>
        <v>00</v>
      </c>
      <c r="B23" s="56" t="str">
        <f>IF(Eksplikatsioon!B25=0,"",Eksplikatsioon!B25)</f>
        <v>018</v>
      </c>
      <c r="C23" s="23" t="str">
        <f>IF(Eksplikatsioon!C25=0,"",Eksplikatsioon!C25)</f>
        <v>ÜÜRITAV PIND</v>
      </c>
      <c r="D23" s="23" t="str">
        <f>IF(Eksplikatsioon!D25=0,"",Eksplikatsioon!D25)</f>
        <v>Koristus- ja hooldusruum</v>
      </c>
      <c r="E23" s="54">
        <f>IF(Eksplikatsioon!F25=0,"",Eksplikatsioon!F25)</f>
        <v>4.5999999999999996</v>
      </c>
      <c r="F23" s="23" t="str">
        <f>IF(Eksplikatsioon!H25=0,"",Eksplikatsioon!H25)</f>
        <v/>
      </c>
      <c r="G23" s="23" t="str">
        <f>IF(Eksplikatsioon!J25=0,"",Eksplikatsioon!J25)</f>
        <v>Ühiskasutuses hoone pind</v>
      </c>
      <c r="H23" s="23" t="str">
        <f>IF(Eksplikatsioon!K25=0,"",Eksplikatsioon!K25)</f>
        <v/>
      </c>
      <c r="I23" s="23" t="str">
        <f>IF(Eksplikatsioon!L25=0,"",Eksplikatsioon!L25)</f>
        <v/>
      </c>
      <c r="J23" s="29" t="str">
        <f>IFERROR(IF($G23=Tabelid!$L$6,Eksplikatsioon!O25/SUM(Eksplikatsioon!$O25:'Eksplikatsioon'!$AG25),IF($G23=Tabelid!$L$4,IFERROR(SUMIFS($E:$E,$G:$G,Tabelid!$L$1,$C:$C,Tabelid!$J$4,$H:$H,J$2,$A:$A,$A23)/SUMIFS($E:$E,$G:$G,Tabelid!$L$1,$C:$C,Tabelid!$J$4,$A:$A,$A23),0),IF($G23=Tabelid!$L$5,IFERROR(SUMIFS($E:$E,$G:$G,Tabelid!$L$1,$C:$C,Tabelid!$J$4,$H:$H,J$2)/SUMIFS($E:$E,$G:$G,Tabelid!$L$1,$C:$C,Tabelid!$J$4),0),""))),"")</f>
        <v/>
      </c>
      <c r="K23" s="29" t="str">
        <f>IFERROR(IF($G23=Tabelid!$L$6,Eksplikatsioon!P25/SUM(Eksplikatsioon!$O25:'Eksplikatsioon'!$AG25),IF($G23=Tabelid!$L$4,IFERROR(SUMIFS($E:$E,$G:$G,Tabelid!$L$1,$C:$C,Tabelid!$J$4,$H:$H,K$2,$A:$A,$A23)/SUMIFS($E:$E,$G:$G,Tabelid!$L$1,$C:$C,Tabelid!$J$4,$A:$A,$A23),0),IF($G23=Tabelid!$L$5,IFERROR(SUMIFS($E:$E,$G:$G,Tabelid!$L$1,$C:$C,Tabelid!$J$4,$H:$H,K$2)/SUMIFS($E:$E,$G:$G,Tabelid!$L$1,$C:$C,Tabelid!$J$4),0),""))),"")</f>
        <v/>
      </c>
      <c r="L23" s="29" t="str">
        <f>IFERROR(IF($G23=Tabelid!$L$6,Eksplikatsioon!Q25/SUM(Eksplikatsioon!$O25:'Eksplikatsioon'!$AG25),IF($G23=Tabelid!$L$4,IFERROR(SUMIFS($E:$E,$G:$G,Tabelid!$L$1,$C:$C,Tabelid!$J$4,$H:$H,L$2,$A:$A,$A23)/SUMIFS($E:$E,$G:$G,Tabelid!$L$1,$C:$C,Tabelid!$J$4,$A:$A,$A23),0),IF($G23=Tabelid!$L$5,IFERROR(SUMIFS($E:$E,$G:$G,Tabelid!$L$1,$C:$C,Tabelid!$J$4,$H:$H,L$2)/SUMIFS($E:$E,$G:$G,Tabelid!$L$1,$C:$C,Tabelid!$J$4),0),""))),"")</f>
        <v/>
      </c>
      <c r="M23" s="29" t="str">
        <f>IFERROR(IF($G23=Tabelid!$L$6,Eksplikatsioon!R25/SUM(Eksplikatsioon!$O25:'Eksplikatsioon'!$AG25),IF($G23=Tabelid!$L$4,IFERROR(SUMIFS($E:$E,$G:$G,Tabelid!$L$1,$C:$C,Tabelid!$J$4,$H:$H,M$2,$A:$A,$A23)/SUMIFS($E:$E,$G:$G,Tabelid!$L$1,$C:$C,Tabelid!$J$4,$A:$A,$A23),0),IF($G23=Tabelid!$L$5,IFERROR(SUMIFS($E:$E,$G:$G,Tabelid!$L$1,$C:$C,Tabelid!$J$4,$H:$H,M$2)/SUMIFS($E:$E,$G:$G,Tabelid!$L$1,$C:$C,Tabelid!$J$4),0),""))),"")</f>
        <v/>
      </c>
      <c r="N23" s="29" t="str">
        <f>IFERROR(IF($G23=Tabelid!$L$6,Eksplikatsioon!S25/SUM(Eksplikatsioon!$O25:'Eksplikatsioon'!$AG25),IF($G23=Tabelid!$L$4,IFERROR(SUMIFS($E:$E,$G:$G,Tabelid!$L$1,$C:$C,Tabelid!$J$4,$H:$H,N$2,$A:$A,$A23)/SUMIFS($E:$E,$G:$G,Tabelid!$L$1,$C:$C,Tabelid!$J$4,$A:$A,$A23),0),IF($G23=Tabelid!$L$5,IFERROR(SUMIFS($E:$E,$G:$G,Tabelid!$L$1,$C:$C,Tabelid!$J$4,$H:$H,N$2)/SUMIFS($E:$E,$G:$G,Tabelid!$L$1,$C:$C,Tabelid!$J$4),0),""))),"")</f>
        <v/>
      </c>
      <c r="O23" s="29" t="str">
        <f>IFERROR(IF($G23=Tabelid!$L$6,Eksplikatsioon!T25/SUM(Eksplikatsioon!$O25:'Eksplikatsioon'!$AG25),IF($G23=Tabelid!$L$4,IFERROR(SUMIFS($E:$E,$G:$G,Tabelid!$L$1,$C:$C,Tabelid!$J$4,$H:$H,O$2,$A:$A,$A23)/SUMIFS($E:$E,$G:$G,Tabelid!$L$1,$C:$C,Tabelid!$J$4,$A:$A,$A23),0),IF($G23=Tabelid!$L$5,IFERROR(SUMIFS($E:$E,$G:$G,Tabelid!$L$1,$C:$C,Tabelid!$J$4,$H:$H,O$2)/SUMIFS($E:$E,$G:$G,Tabelid!$L$1,$C:$C,Tabelid!$J$4),0),""))),"")</f>
        <v/>
      </c>
      <c r="P23" s="29" t="str">
        <f>IFERROR(IF($G23=Tabelid!$L$6,Eksplikatsioon!U25/SUM(Eksplikatsioon!$O25:'Eksplikatsioon'!$AG25),IF($G23=Tabelid!$L$4,IFERROR(SUMIFS($E:$E,$G:$G,Tabelid!$L$1,$C:$C,Tabelid!$J$4,$H:$H,P$2,$A:$A,$A23)/SUMIFS($E:$E,$G:$G,Tabelid!$L$1,$C:$C,Tabelid!$J$4,$A:$A,$A23),0),IF($G23=Tabelid!$L$5,IFERROR(SUMIFS($E:$E,$G:$G,Tabelid!$L$1,$C:$C,Tabelid!$J$4,$H:$H,P$2)/SUMIFS($E:$E,$G:$G,Tabelid!$L$1,$C:$C,Tabelid!$J$4),0),""))),"")</f>
        <v/>
      </c>
      <c r="Q23" s="29" t="str">
        <f>IFERROR(IF($G23=Tabelid!$L$6,Eksplikatsioon!V25/SUM(Eksplikatsioon!$O25:'Eksplikatsioon'!$AG25),IF($G23=Tabelid!$L$4,IFERROR(SUMIFS($E:$E,$G:$G,Tabelid!$L$1,$C:$C,Tabelid!$J$4,$H:$H,Q$2,$A:$A,$A23)/SUMIFS($E:$E,$G:$G,Tabelid!$L$1,$C:$C,Tabelid!$J$4,$A:$A,$A23),0),IF($G23=Tabelid!$L$5,IFERROR(SUMIFS($E:$E,$G:$G,Tabelid!$L$1,$C:$C,Tabelid!$J$4,$H:$H,Q$2)/SUMIFS($E:$E,$G:$G,Tabelid!$L$1,$C:$C,Tabelid!$J$4),0),""))),"")</f>
        <v/>
      </c>
      <c r="R23" s="29" t="str">
        <f>IFERROR(IF($G23=Tabelid!$L$6,Eksplikatsioon!W25/SUM(Eksplikatsioon!$O25:'Eksplikatsioon'!$AG25),IF($G23=Tabelid!$L$4,IFERROR(SUMIFS($E:$E,$G:$G,Tabelid!$L$1,$C:$C,Tabelid!$J$4,$H:$H,R$2,$A:$A,$A23)/SUMIFS($E:$E,$G:$G,Tabelid!$L$1,$C:$C,Tabelid!$J$4,$A:$A,$A23),0),IF($G23=Tabelid!$L$5,IFERROR(SUMIFS($E:$E,$G:$G,Tabelid!$L$1,$C:$C,Tabelid!$J$4,$H:$H,R$2)/SUMIFS($E:$E,$G:$G,Tabelid!$L$1,$C:$C,Tabelid!$J$4),0),""))),"")</f>
        <v/>
      </c>
      <c r="S23" s="29" t="str">
        <f>IFERROR(IF($G23=Tabelid!$L$6,Eksplikatsioon!X25/SUM(Eksplikatsioon!$O25:'Eksplikatsioon'!$AG25),IF($G23=Tabelid!$L$4,IFERROR(SUMIFS($E:$E,$G:$G,Tabelid!$L$1,$C:$C,Tabelid!$J$4,$H:$H,S$2,$A:$A,$A23)/SUMIFS($E:$E,$G:$G,Tabelid!$L$1,$C:$C,Tabelid!$J$4,$A:$A,$A23),0),IF($G23=Tabelid!$L$5,IFERROR(SUMIFS($E:$E,$G:$G,Tabelid!$L$1,$C:$C,Tabelid!$J$4,$H:$H,S$2)/SUMIFS($E:$E,$G:$G,Tabelid!$L$1,$C:$C,Tabelid!$J$4),0),""))),"")</f>
        <v/>
      </c>
      <c r="T23" s="29" t="str">
        <f>IFERROR(IF($G23=Tabelid!$L$6,Eksplikatsioon!Y25/SUM(Eksplikatsioon!$O25:'Eksplikatsioon'!$AG25),IF($G23=Tabelid!$L$4,IFERROR(SUMIFS($E:$E,$G:$G,Tabelid!$L$1,$C:$C,Tabelid!$J$4,$H:$H,T$2,$A:$A,$A23)/SUMIFS($E:$E,$G:$G,Tabelid!$L$1,$C:$C,Tabelid!$J$4,$A:$A,$A23),0),IF($G23=Tabelid!$L$5,IFERROR(SUMIFS($E:$E,$G:$G,Tabelid!$L$1,$C:$C,Tabelid!$J$4,$H:$H,T$2)/SUMIFS($E:$E,$G:$G,Tabelid!$L$1,$C:$C,Tabelid!$J$4),0),""))),"")</f>
        <v/>
      </c>
      <c r="U23" s="29" t="str">
        <f>IFERROR(IF($G23=Tabelid!$L$6,Eksplikatsioon!Z25/SUM(Eksplikatsioon!$O25:'Eksplikatsioon'!$AG25),IF($G23=Tabelid!$L$4,IFERROR(SUMIFS($E:$E,$G:$G,Tabelid!$L$1,$C:$C,Tabelid!$J$4,$H:$H,U$2,$A:$A,$A23)/SUMIFS($E:$E,$G:$G,Tabelid!$L$1,$C:$C,Tabelid!$J$4,$A:$A,$A23),0),IF($G23=Tabelid!$L$5,IFERROR(SUMIFS($E:$E,$G:$G,Tabelid!$L$1,$C:$C,Tabelid!$J$4,$H:$H,U$2)/SUMIFS($E:$E,$G:$G,Tabelid!$L$1,$C:$C,Tabelid!$J$4),0),""))),"")</f>
        <v/>
      </c>
      <c r="V23" s="29"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29"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29"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29"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29"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29"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29"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29" t="str">
        <f>IFERROR(IF($G23=Tabelid!$L$6,$E23*J23,IFERROR($E23*J23/SUM($J23:$AB23)*(Eksplikatsioon!O25)/SUMPRODUCT($J23:$AB23,Eksplikatsioon!$O25:$AG25),"")),"")</f>
        <v/>
      </c>
      <c r="AD23" s="29" t="str">
        <f>IFERROR(IF($G23=Tabelid!$L$6,$E23*K23,IFERROR($E23*K23/SUM($J23:$AB23)*(Eksplikatsioon!P25)/SUMPRODUCT($J23:$AB23,Eksplikatsioon!$O25:$AG25),"")),"")</f>
        <v/>
      </c>
      <c r="AE23" s="29" t="str">
        <f>IFERROR(IF($G23=Tabelid!$L$6,$E23*L23,IFERROR($E23*L23/SUM($J23:$AB23)*(Eksplikatsioon!Q25)/SUMPRODUCT($J23:$AB23,Eksplikatsioon!$O25:$AG25),"")),"")</f>
        <v/>
      </c>
      <c r="AF23" s="29" t="str">
        <f>IFERROR(IF($G23=Tabelid!$L$6,$E23*M23,IFERROR($E23*M23/SUM($J23:$AB23)*(Eksplikatsioon!R25)/SUMPRODUCT($J23:$AB23,Eksplikatsioon!$O25:$AG25),"")),"")</f>
        <v/>
      </c>
      <c r="AG23" s="29" t="str">
        <f>IFERROR(IF($G23=Tabelid!$L$6,$E23*N23,IFERROR($E23*N23/SUM($J23:$AB23)*(Eksplikatsioon!S25)/SUMPRODUCT($J23:$AB23,Eksplikatsioon!$O25:$AG25),"")),"")</f>
        <v/>
      </c>
      <c r="AH23" s="29" t="str">
        <f>IFERROR(IF($G23=Tabelid!$L$6,$E23*O23,IFERROR($E23*O23/SUM($J23:$AB23)*(Eksplikatsioon!T25)/SUMPRODUCT($J23:$AB23,Eksplikatsioon!$O25:$AG25),"")),"")</f>
        <v/>
      </c>
      <c r="AI23" s="29" t="str">
        <f>IFERROR(IF($G23=Tabelid!$L$6,$E23*P23,IFERROR($E23*P23/SUM($J23:$AB23)*(Eksplikatsioon!U25)/SUMPRODUCT($J23:$AB23,Eksplikatsioon!$O25:$AG25),"")),"")</f>
        <v/>
      </c>
      <c r="AJ23" s="29" t="str">
        <f>IFERROR(IF($G23=Tabelid!$L$6,$E23*Q23,IFERROR($E23*Q23/SUM($J23:$AB23)*(Eksplikatsioon!V25)/SUMPRODUCT($J23:$AB23,Eksplikatsioon!$O25:$AG25),"")),"")</f>
        <v/>
      </c>
      <c r="AK23" s="29" t="str">
        <f>IFERROR(IF($G23=Tabelid!$L$6,$E23*R23,IFERROR($E23*R23/SUM($J23:$AB23)*(Eksplikatsioon!W25)/SUMPRODUCT($J23:$AB23,Eksplikatsioon!$O25:$AG25),"")),"")</f>
        <v/>
      </c>
      <c r="AL23" s="29" t="str">
        <f>IFERROR(IF($G23=Tabelid!$L$6,$E23*S23,IFERROR($E23*S23/SUM($J23:$AB23)*(Eksplikatsioon!X25)/SUMPRODUCT($J23:$AB23,Eksplikatsioon!$O25:$AG25),"")),"")</f>
        <v/>
      </c>
      <c r="AM23" s="29" t="str">
        <f>IFERROR(IF($G23=Tabelid!$L$6,$E23*T23,IFERROR($E23*T23/SUM($J23:$AB23)*(Eksplikatsioon!Y25)/SUMPRODUCT($J23:$AB23,Eksplikatsioon!$O25:$AG25),"")),"")</f>
        <v/>
      </c>
      <c r="AN23" s="29" t="str">
        <f>IFERROR(IF($G23=Tabelid!$L$6,$E23*U23,IFERROR($E23*U23/SUM($J23:$AB23)*(Eksplikatsioon!Z25)/SUMPRODUCT($J23:$AB23,Eksplikatsioon!$O25:$AG25),"")),"")</f>
        <v/>
      </c>
      <c r="AO23" s="29" t="str">
        <f>IFERROR(IF($G23=Tabelid!$L$6,$E23*V23,IFERROR($E23*V23/SUM($J23:$AB23)*(Eksplikatsioon!AA25)/SUMPRODUCT($J23:$AB23,Eksplikatsioon!$O25:$AG25),"")),"")</f>
        <v/>
      </c>
      <c r="AP23" s="29" t="str">
        <f>IFERROR(IF($G23=Tabelid!$L$6,$E23*W23,IFERROR($E23*W23/SUM($J23:$AB23)*(Eksplikatsioon!AB25)/SUMPRODUCT($J23:$AB23,Eksplikatsioon!$O25:$AG25),"")),"")</f>
        <v/>
      </c>
      <c r="AQ23" s="29" t="str">
        <f>IFERROR(IF($G23=Tabelid!$L$6,$E23*X23,IFERROR($E23*X23/SUM($J23:$AB23)*(Eksplikatsioon!AC25)/SUMPRODUCT($J23:$AB23,Eksplikatsioon!$O25:$AG25),"")),"")</f>
        <v/>
      </c>
      <c r="AR23" s="29" t="str">
        <f>IFERROR(IF($G23=Tabelid!$L$6,$E23*Y23,IFERROR($E23*Y23/SUM($J23:$AB23)*(Eksplikatsioon!AD25)/SUMPRODUCT($J23:$AB23,Eksplikatsioon!$O25:$AG25),"")),"")</f>
        <v/>
      </c>
      <c r="AS23" s="29" t="str">
        <f>IFERROR(IF($G23=Tabelid!$L$6,$E23*Z23,IFERROR($E23*Z23/SUM($J23:$AB23)*(Eksplikatsioon!AE25)/SUMPRODUCT($J23:$AB23,Eksplikatsioon!$O25:$AG25),"")),"")</f>
        <v/>
      </c>
      <c r="AT23" s="29" t="str">
        <f>IFERROR(IF($G23=Tabelid!$L$6,$E23*AA23,IFERROR($E23*AA23/SUM($J23:$AB23)*(Eksplikatsioon!AF25)/SUMPRODUCT($J23:$AB23,Eksplikatsioon!$O25:$AG25),"")),"")</f>
        <v/>
      </c>
      <c r="AU23" s="29" t="str">
        <f>IFERROR(IF($G23=Tabelid!$L$6,$E23*AB23,IFERROR($E23*AB23/SUM($J23:$AB23)*(Eksplikatsioon!AG25)/SUMPRODUCT($J23:$AB23,Eksplikatsioon!$O25:$AG25),"")),"")</f>
        <v/>
      </c>
      <c r="AW23" s="37" t="str">
        <f t="shared" si="5"/>
        <v/>
      </c>
      <c r="AX23" s="37" t="str">
        <f t="shared" si="6"/>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7"/>
        <v/>
      </c>
      <c r="BD23" s="45" t="str">
        <f t="shared" ca="1" si="8"/>
        <v/>
      </c>
      <c r="BF23" s="36"/>
      <c r="BG23" s="36"/>
    </row>
    <row r="24" spans="1:59" x14ac:dyDescent="0.25">
      <c r="A24" s="23" t="str">
        <f>IF(Eksplikatsioon!A26=0,"",Eksplikatsioon!A26)</f>
        <v>00</v>
      </c>
      <c r="B24" s="56" t="str">
        <f>IF(Eksplikatsioon!B26=0,"",Eksplikatsioon!B26)</f>
        <v>019</v>
      </c>
      <c r="C24" s="23" t="str">
        <f>IF(Eksplikatsioon!C26=0,"",Eksplikatsioon!C26)</f>
        <v>TEHNOPIND</v>
      </c>
      <c r="D24" s="23" t="str">
        <f>IF(Eksplikatsioon!D26=0,"",Eksplikatsioon!D26)</f>
        <v>Elektrikilp</v>
      </c>
      <c r="E24" s="54">
        <f>IF(Eksplikatsioon!F26=0,"",Eksplikatsioon!F26)</f>
        <v>11.4</v>
      </c>
      <c r="F24" s="23" t="str">
        <f>IF(Eksplikatsioon!H26=0,"",Eksplikatsioon!H26)</f>
        <v/>
      </c>
      <c r="G24" s="23" t="str">
        <f>IF(Eksplikatsioon!J26=0,"",Eksplikatsioon!J26)</f>
        <v/>
      </c>
      <c r="H24" s="23" t="str">
        <f>IF(Eksplikatsioon!K26=0,"",Eksplikatsioon!K26)</f>
        <v/>
      </c>
      <c r="I24" s="23" t="str">
        <f>IF(Eksplikatsioon!L26=0,"",Eksplikatsioon!L26)</f>
        <v/>
      </c>
      <c r="J24" s="29" t="str">
        <f>IFERROR(IF($G24=Tabelid!$L$6,Eksplikatsioon!O26/SUM(Eksplikatsioon!$O26:'Eksplikatsioon'!$AG26),IF($G24=Tabelid!$L$4,IFERROR(SUMIFS($E:$E,$G:$G,Tabelid!$L$1,$C:$C,Tabelid!$J$4,$H:$H,J$2,$A:$A,$A24)/SUMIFS($E:$E,$G:$G,Tabelid!$L$1,$C:$C,Tabelid!$J$4,$A:$A,$A24),0),IF($G24=Tabelid!$L$5,IFERROR(SUMIFS($E:$E,$G:$G,Tabelid!$L$1,$C:$C,Tabelid!$J$4,$H:$H,J$2)/SUMIFS($E:$E,$G:$G,Tabelid!$L$1,$C:$C,Tabelid!$J$4),0),""))),"")</f>
        <v/>
      </c>
      <c r="K24" s="29" t="str">
        <f>IFERROR(IF($G24=Tabelid!$L$6,Eksplikatsioon!P26/SUM(Eksplikatsioon!$O26:'Eksplikatsioon'!$AG26),IF($G24=Tabelid!$L$4,IFERROR(SUMIFS($E:$E,$G:$G,Tabelid!$L$1,$C:$C,Tabelid!$J$4,$H:$H,K$2,$A:$A,$A24)/SUMIFS($E:$E,$G:$G,Tabelid!$L$1,$C:$C,Tabelid!$J$4,$A:$A,$A24),0),IF($G24=Tabelid!$L$5,IFERROR(SUMIFS($E:$E,$G:$G,Tabelid!$L$1,$C:$C,Tabelid!$J$4,$H:$H,K$2)/SUMIFS($E:$E,$G:$G,Tabelid!$L$1,$C:$C,Tabelid!$J$4),0),""))),"")</f>
        <v/>
      </c>
      <c r="L24" s="29" t="str">
        <f>IFERROR(IF($G24=Tabelid!$L$6,Eksplikatsioon!Q26/SUM(Eksplikatsioon!$O26:'Eksplikatsioon'!$AG26),IF($G24=Tabelid!$L$4,IFERROR(SUMIFS($E:$E,$G:$G,Tabelid!$L$1,$C:$C,Tabelid!$J$4,$H:$H,L$2,$A:$A,$A24)/SUMIFS($E:$E,$G:$G,Tabelid!$L$1,$C:$C,Tabelid!$J$4,$A:$A,$A24),0),IF($G24=Tabelid!$L$5,IFERROR(SUMIFS($E:$E,$G:$G,Tabelid!$L$1,$C:$C,Tabelid!$J$4,$H:$H,L$2)/SUMIFS($E:$E,$G:$G,Tabelid!$L$1,$C:$C,Tabelid!$J$4),0),""))),"")</f>
        <v/>
      </c>
      <c r="M24" s="29" t="str">
        <f>IFERROR(IF($G24=Tabelid!$L$6,Eksplikatsioon!R26/SUM(Eksplikatsioon!$O26:'Eksplikatsioon'!$AG26),IF($G24=Tabelid!$L$4,IFERROR(SUMIFS($E:$E,$G:$G,Tabelid!$L$1,$C:$C,Tabelid!$J$4,$H:$H,M$2,$A:$A,$A24)/SUMIFS($E:$E,$G:$G,Tabelid!$L$1,$C:$C,Tabelid!$J$4,$A:$A,$A24),0),IF($G24=Tabelid!$L$5,IFERROR(SUMIFS($E:$E,$G:$G,Tabelid!$L$1,$C:$C,Tabelid!$J$4,$H:$H,M$2)/SUMIFS($E:$E,$G:$G,Tabelid!$L$1,$C:$C,Tabelid!$J$4),0),""))),"")</f>
        <v/>
      </c>
      <c r="N24" s="29" t="str">
        <f>IFERROR(IF($G24=Tabelid!$L$6,Eksplikatsioon!S26/SUM(Eksplikatsioon!$O26:'Eksplikatsioon'!$AG26),IF($G24=Tabelid!$L$4,IFERROR(SUMIFS($E:$E,$G:$G,Tabelid!$L$1,$C:$C,Tabelid!$J$4,$H:$H,N$2,$A:$A,$A24)/SUMIFS($E:$E,$G:$G,Tabelid!$L$1,$C:$C,Tabelid!$J$4,$A:$A,$A24),0),IF($G24=Tabelid!$L$5,IFERROR(SUMIFS($E:$E,$G:$G,Tabelid!$L$1,$C:$C,Tabelid!$J$4,$H:$H,N$2)/SUMIFS($E:$E,$G:$G,Tabelid!$L$1,$C:$C,Tabelid!$J$4),0),""))),"")</f>
        <v/>
      </c>
      <c r="O24" s="29" t="str">
        <f>IFERROR(IF($G24=Tabelid!$L$6,Eksplikatsioon!T26/SUM(Eksplikatsioon!$O26:'Eksplikatsioon'!$AG26),IF($G24=Tabelid!$L$4,IFERROR(SUMIFS($E:$E,$G:$G,Tabelid!$L$1,$C:$C,Tabelid!$J$4,$H:$H,O$2,$A:$A,$A24)/SUMIFS($E:$E,$G:$G,Tabelid!$L$1,$C:$C,Tabelid!$J$4,$A:$A,$A24),0),IF($G24=Tabelid!$L$5,IFERROR(SUMIFS($E:$E,$G:$G,Tabelid!$L$1,$C:$C,Tabelid!$J$4,$H:$H,O$2)/SUMIFS($E:$E,$G:$G,Tabelid!$L$1,$C:$C,Tabelid!$J$4),0),""))),"")</f>
        <v/>
      </c>
      <c r="P24" s="29" t="str">
        <f>IFERROR(IF($G24=Tabelid!$L$6,Eksplikatsioon!U26/SUM(Eksplikatsioon!$O26:'Eksplikatsioon'!$AG26),IF($G24=Tabelid!$L$4,IFERROR(SUMIFS($E:$E,$G:$G,Tabelid!$L$1,$C:$C,Tabelid!$J$4,$H:$H,P$2,$A:$A,$A24)/SUMIFS($E:$E,$G:$G,Tabelid!$L$1,$C:$C,Tabelid!$J$4,$A:$A,$A24),0),IF($G24=Tabelid!$L$5,IFERROR(SUMIFS($E:$E,$G:$G,Tabelid!$L$1,$C:$C,Tabelid!$J$4,$H:$H,P$2)/SUMIFS($E:$E,$G:$G,Tabelid!$L$1,$C:$C,Tabelid!$J$4),0),""))),"")</f>
        <v/>
      </c>
      <c r="Q24" s="29" t="str">
        <f>IFERROR(IF($G24=Tabelid!$L$6,Eksplikatsioon!V26/SUM(Eksplikatsioon!$O26:'Eksplikatsioon'!$AG26),IF($G24=Tabelid!$L$4,IFERROR(SUMIFS($E:$E,$G:$G,Tabelid!$L$1,$C:$C,Tabelid!$J$4,$H:$H,Q$2,$A:$A,$A24)/SUMIFS($E:$E,$G:$G,Tabelid!$L$1,$C:$C,Tabelid!$J$4,$A:$A,$A24),0),IF($G24=Tabelid!$L$5,IFERROR(SUMIFS($E:$E,$G:$G,Tabelid!$L$1,$C:$C,Tabelid!$J$4,$H:$H,Q$2)/SUMIFS($E:$E,$G:$G,Tabelid!$L$1,$C:$C,Tabelid!$J$4),0),""))),"")</f>
        <v/>
      </c>
      <c r="R24" s="29" t="str">
        <f>IFERROR(IF($G24=Tabelid!$L$6,Eksplikatsioon!W26/SUM(Eksplikatsioon!$O26:'Eksplikatsioon'!$AG26),IF($G24=Tabelid!$L$4,IFERROR(SUMIFS($E:$E,$G:$G,Tabelid!$L$1,$C:$C,Tabelid!$J$4,$H:$H,R$2,$A:$A,$A24)/SUMIFS($E:$E,$G:$G,Tabelid!$L$1,$C:$C,Tabelid!$J$4,$A:$A,$A24),0),IF($G24=Tabelid!$L$5,IFERROR(SUMIFS($E:$E,$G:$G,Tabelid!$L$1,$C:$C,Tabelid!$J$4,$H:$H,R$2)/SUMIFS($E:$E,$G:$G,Tabelid!$L$1,$C:$C,Tabelid!$J$4),0),""))),"")</f>
        <v/>
      </c>
      <c r="S24" s="29" t="str">
        <f>IFERROR(IF($G24=Tabelid!$L$6,Eksplikatsioon!X26/SUM(Eksplikatsioon!$O26:'Eksplikatsioon'!$AG26),IF($G24=Tabelid!$L$4,IFERROR(SUMIFS($E:$E,$G:$G,Tabelid!$L$1,$C:$C,Tabelid!$J$4,$H:$H,S$2,$A:$A,$A24)/SUMIFS($E:$E,$G:$G,Tabelid!$L$1,$C:$C,Tabelid!$J$4,$A:$A,$A24),0),IF($G24=Tabelid!$L$5,IFERROR(SUMIFS($E:$E,$G:$G,Tabelid!$L$1,$C:$C,Tabelid!$J$4,$H:$H,S$2)/SUMIFS($E:$E,$G:$G,Tabelid!$L$1,$C:$C,Tabelid!$J$4),0),""))),"")</f>
        <v/>
      </c>
      <c r="T24" s="29" t="str">
        <f>IFERROR(IF($G24=Tabelid!$L$6,Eksplikatsioon!Y26/SUM(Eksplikatsioon!$O26:'Eksplikatsioon'!$AG26),IF($G24=Tabelid!$L$4,IFERROR(SUMIFS($E:$E,$G:$G,Tabelid!$L$1,$C:$C,Tabelid!$J$4,$H:$H,T$2,$A:$A,$A24)/SUMIFS($E:$E,$G:$G,Tabelid!$L$1,$C:$C,Tabelid!$J$4,$A:$A,$A24),0),IF($G24=Tabelid!$L$5,IFERROR(SUMIFS($E:$E,$G:$G,Tabelid!$L$1,$C:$C,Tabelid!$J$4,$H:$H,T$2)/SUMIFS($E:$E,$G:$G,Tabelid!$L$1,$C:$C,Tabelid!$J$4),0),""))),"")</f>
        <v/>
      </c>
      <c r="U24" s="29" t="str">
        <f>IFERROR(IF($G24=Tabelid!$L$6,Eksplikatsioon!Z26/SUM(Eksplikatsioon!$O26:'Eksplikatsioon'!$AG26),IF($G24=Tabelid!$L$4,IFERROR(SUMIFS($E:$E,$G:$G,Tabelid!$L$1,$C:$C,Tabelid!$J$4,$H:$H,U$2,$A:$A,$A24)/SUMIFS($E:$E,$G:$G,Tabelid!$L$1,$C:$C,Tabelid!$J$4,$A:$A,$A24),0),IF($G24=Tabelid!$L$5,IFERROR(SUMIFS($E:$E,$G:$G,Tabelid!$L$1,$C:$C,Tabelid!$J$4,$H:$H,U$2)/SUMIFS($E:$E,$G:$G,Tabelid!$L$1,$C:$C,Tabelid!$J$4),0),""))),"")</f>
        <v/>
      </c>
      <c r="V24" s="29"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29"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29"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29"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29"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29"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29"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29" t="str">
        <f>IFERROR(IF($G24=Tabelid!$L$6,$E24*J24,IFERROR($E24*J24/SUM($J24:$AB24)*(Eksplikatsioon!O26)/SUMPRODUCT($J24:$AB24,Eksplikatsioon!$O26:$AG26),"")),"")</f>
        <v/>
      </c>
      <c r="AD24" s="29" t="str">
        <f>IFERROR(IF($G24=Tabelid!$L$6,$E24*K24,IFERROR($E24*K24/SUM($J24:$AB24)*(Eksplikatsioon!P26)/SUMPRODUCT($J24:$AB24,Eksplikatsioon!$O26:$AG26),"")),"")</f>
        <v/>
      </c>
      <c r="AE24" s="29" t="str">
        <f>IFERROR(IF($G24=Tabelid!$L$6,$E24*L24,IFERROR($E24*L24/SUM($J24:$AB24)*(Eksplikatsioon!Q26)/SUMPRODUCT($J24:$AB24,Eksplikatsioon!$O26:$AG26),"")),"")</f>
        <v/>
      </c>
      <c r="AF24" s="29" t="str">
        <f>IFERROR(IF($G24=Tabelid!$L$6,$E24*M24,IFERROR($E24*M24/SUM($J24:$AB24)*(Eksplikatsioon!R26)/SUMPRODUCT($J24:$AB24,Eksplikatsioon!$O26:$AG26),"")),"")</f>
        <v/>
      </c>
      <c r="AG24" s="29" t="str">
        <f>IFERROR(IF($G24=Tabelid!$L$6,$E24*N24,IFERROR($E24*N24/SUM($J24:$AB24)*(Eksplikatsioon!S26)/SUMPRODUCT($J24:$AB24,Eksplikatsioon!$O26:$AG26),"")),"")</f>
        <v/>
      </c>
      <c r="AH24" s="29" t="str">
        <f>IFERROR(IF($G24=Tabelid!$L$6,$E24*O24,IFERROR($E24*O24/SUM($J24:$AB24)*(Eksplikatsioon!T26)/SUMPRODUCT($J24:$AB24,Eksplikatsioon!$O26:$AG26),"")),"")</f>
        <v/>
      </c>
      <c r="AI24" s="29" t="str">
        <f>IFERROR(IF($G24=Tabelid!$L$6,$E24*P24,IFERROR($E24*P24/SUM($J24:$AB24)*(Eksplikatsioon!U26)/SUMPRODUCT($J24:$AB24,Eksplikatsioon!$O26:$AG26),"")),"")</f>
        <v/>
      </c>
      <c r="AJ24" s="29" t="str">
        <f>IFERROR(IF($G24=Tabelid!$L$6,$E24*Q24,IFERROR($E24*Q24/SUM($J24:$AB24)*(Eksplikatsioon!V26)/SUMPRODUCT($J24:$AB24,Eksplikatsioon!$O26:$AG26),"")),"")</f>
        <v/>
      </c>
      <c r="AK24" s="29" t="str">
        <f>IFERROR(IF($G24=Tabelid!$L$6,$E24*R24,IFERROR($E24*R24/SUM($J24:$AB24)*(Eksplikatsioon!W26)/SUMPRODUCT($J24:$AB24,Eksplikatsioon!$O26:$AG26),"")),"")</f>
        <v/>
      </c>
      <c r="AL24" s="29" t="str">
        <f>IFERROR(IF($G24=Tabelid!$L$6,$E24*S24,IFERROR($E24*S24/SUM($J24:$AB24)*(Eksplikatsioon!X26)/SUMPRODUCT($J24:$AB24,Eksplikatsioon!$O26:$AG26),"")),"")</f>
        <v/>
      </c>
      <c r="AM24" s="29" t="str">
        <f>IFERROR(IF($G24=Tabelid!$L$6,$E24*T24,IFERROR($E24*T24/SUM($J24:$AB24)*(Eksplikatsioon!Y26)/SUMPRODUCT($J24:$AB24,Eksplikatsioon!$O26:$AG26),"")),"")</f>
        <v/>
      </c>
      <c r="AN24" s="29" t="str">
        <f>IFERROR(IF($G24=Tabelid!$L$6,$E24*U24,IFERROR($E24*U24/SUM($J24:$AB24)*(Eksplikatsioon!Z26)/SUMPRODUCT($J24:$AB24,Eksplikatsioon!$O26:$AG26),"")),"")</f>
        <v/>
      </c>
      <c r="AO24" s="29" t="str">
        <f>IFERROR(IF($G24=Tabelid!$L$6,$E24*V24,IFERROR($E24*V24/SUM($J24:$AB24)*(Eksplikatsioon!AA26)/SUMPRODUCT($J24:$AB24,Eksplikatsioon!$O26:$AG26),"")),"")</f>
        <v/>
      </c>
      <c r="AP24" s="29" t="str">
        <f>IFERROR(IF($G24=Tabelid!$L$6,$E24*W24,IFERROR($E24*W24/SUM($J24:$AB24)*(Eksplikatsioon!AB26)/SUMPRODUCT($J24:$AB24,Eksplikatsioon!$O26:$AG26),"")),"")</f>
        <v/>
      </c>
      <c r="AQ24" s="29" t="str">
        <f>IFERROR(IF($G24=Tabelid!$L$6,$E24*X24,IFERROR($E24*X24/SUM($J24:$AB24)*(Eksplikatsioon!AC26)/SUMPRODUCT($J24:$AB24,Eksplikatsioon!$O26:$AG26),"")),"")</f>
        <v/>
      </c>
      <c r="AR24" s="29" t="str">
        <f>IFERROR(IF($G24=Tabelid!$L$6,$E24*Y24,IFERROR($E24*Y24/SUM($J24:$AB24)*(Eksplikatsioon!AD26)/SUMPRODUCT($J24:$AB24,Eksplikatsioon!$O26:$AG26),"")),"")</f>
        <v/>
      </c>
      <c r="AS24" s="29" t="str">
        <f>IFERROR(IF($G24=Tabelid!$L$6,$E24*Z24,IFERROR($E24*Z24/SUM($J24:$AB24)*(Eksplikatsioon!AE26)/SUMPRODUCT($J24:$AB24,Eksplikatsioon!$O26:$AG26),"")),"")</f>
        <v/>
      </c>
      <c r="AT24" s="29" t="str">
        <f>IFERROR(IF($G24=Tabelid!$L$6,$E24*AA24,IFERROR($E24*AA24/SUM($J24:$AB24)*(Eksplikatsioon!AF26)/SUMPRODUCT($J24:$AB24,Eksplikatsioon!$O26:$AG26),"")),"")</f>
        <v/>
      </c>
      <c r="AU24" s="29" t="str">
        <f>IFERROR(IF($G24=Tabelid!$L$6,$E24*AB24,IFERROR($E24*AB24/SUM($J24:$AB24)*(Eksplikatsioon!AG26)/SUMPRODUCT($J24:$AB24,Eksplikatsioon!$O26:$AG26),"")),"")</f>
        <v/>
      </c>
      <c r="AW24" s="37" t="str">
        <f t="shared" si="5"/>
        <v/>
      </c>
      <c r="AX24" s="37" t="str">
        <f t="shared" si="6"/>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7"/>
        <v/>
      </c>
      <c r="BD24" s="45" t="str">
        <f t="shared" ca="1" si="8"/>
        <v/>
      </c>
      <c r="BF24" s="36"/>
      <c r="BG24" s="36"/>
    </row>
    <row r="25" spans="1:59" x14ac:dyDescent="0.25">
      <c r="A25" s="23" t="str">
        <f>IF(Eksplikatsioon!A27=0,"",Eksplikatsioon!A27)</f>
        <v>00</v>
      </c>
      <c r="B25" s="56" t="str">
        <f>IF(Eksplikatsioon!B27=0,"",Eksplikatsioon!B27)</f>
        <v>020</v>
      </c>
      <c r="C25" s="23" t="str">
        <f>IF(Eksplikatsioon!C27=0,"",Eksplikatsioon!C27)</f>
        <v>ÜÜRITAV PIND</v>
      </c>
      <c r="D25" s="23" t="str">
        <f>IF(Eksplikatsioon!D27=0,"",Eksplikatsioon!D27)</f>
        <v>Garderoob</v>
      </c>
      <c r="E25" s="54">
        <f>IF(Eksplikatsioon!F27=0,"",Eksplikatsioon!F27)</f>
        <v>8.9</v>
      </c>
      <c r="F25" s="23" t="str">
        <f>IF(Eksplikatsioon!H27=0,"",Eksplikatsioon!H27)</f>
        <v/>
      </c>
      <c r="G25" s="23" t="str">
        <f>IF(Eksplikatsioon!J27=0,"",Eksplikatsioon!J27)</f>
        <v>Ainukasutuses pind</v>
      </c>
      <c r="H25" s="23" t="str">
        <f>IF(Eksplikatsioon!K27=0,"",Eksplikatsioon!K27)</f>
        <v>Rahandusministeerium</v>
      </c>
      <c r="I25" s="23" t="str">
        <f>IF(Eksplikatsioon!L27=0,"",Eksplikatsioon!L27)</f>
        <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5"/>
        <v/>
      </c>
      <c r="AX25" s="37" t="str">
        <f t="shared" si="6"/>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7"/>
        <v/>
      </c>
      <c r="BD25" s="45" t="str">
        <f t="shared" ca="1" si="8"/>
        <v/>
      </c>
      <c r="BF25" s="36"/>
      <c r="BG25" s="36"/>
    </row>
    <row r="26" spans="1:59" x14ac:dyDescent="0.25">
      <c r="A26" s="23" t="str">
        <f>IF(Eksplikatsioon!A28=0,"",Eksplikatsioon!A28)</f>
        <v>00</v>
      </c>
      <c r="B26" s="56" t="str">
        <f>IF(Eksplikatsioon!B28=0,"",Eksplikatsioon!B28)</f>
        <v>021</v>
      </c>
      <c r="C26" s="23" t="str">
        <f>IF(Eksplikatsioon!C28=0,"",Eksplikatsioon!C28)</f>
        <v>ÜÜRITAV PIND</v>
      </c>
      <c r="D26" s="23" t="str">
        <f>IF(Eksplikatsioon!D28=0,"",Eksplikatsioon!D28)</f>
        <v>Saal</v>
      </c>
      <c r="E26" s="54">
        <f>IF(Eksplikatsioon!F28=0,"",Eksplikatsioon!F28)</f>
        <v>131.5</v>
      </c>
      <c r="F26" s="23" t="str">
        <f>IF(Eksplikatsioon!H28=0,"",Eksplikatsioon!H28)</f>
        <v/>
      </c>
      <c r="G26" s="23" t="str">
        <f>IF(Eksplikatsioon!J28=0,"",Eksplikatsioon!J28)</f>
        <v>Ainukasutuses pind</v>
      </c>
      <c r="H26" s="23" t="str">
        <f>IF(Eksplikatsioon!K28=0,"",Eksplikatsioon!K28)</f>
        <v>Aktiivne vakantsus</v>
      </c>
      <c r="I26" s="23" t="str">
        <f>IF(Eksplikatsioon!L28=0,"",Eksplikatsioon!L28)</f>
        <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5"/>
        <v/>
      </c>
      <c r="AX26" s="37" t="str">
        <f t="shared" si="6"/>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7"/>
        <v/>
      </c>
      <c r="BD26" s="45" t="str">
        <f t="shared" ca="1" si="8"/>
        <v/>
      </c>
      <c r="BF26" s="36"/>
      <c r="BG26" s="36"/>
    </row>
    <row r="27" spans="1:59" x14ac:dyDescent="0.25">
      <c r="A27" s="23" t="str">
        <f>IF(Eksplikatsioon!A29=0,"",Eksplikatsioon!A29)</f>
        <v>00</v>
      </c>
      <c r="B27" s="56" t="str">
        <f>IF(Eksplikatsioon!B29=0,"",Eksplikatsioon!B29)</f>
        <v>021a</v>
      </c>
      <c r="C27" s="23" t="str">
        <f>IF(Eksplikatsioon!C29=0,"",Eksplikatsioon!C29)</f>
        <v>TEHNOPIND</v>
      </c>
      <c r="D27" s="23" t="str">
        <f>IF(Eksplikatsioon!D29=0,"",Eksplikatsioon!D29)</f>
        <v>UPS-ruum</v>
      </c>
      <c r="E27" s="54">
        <f>IF(Eksplikatsioon!F29=0,"",Eksplikatsioon!F29)</f>
        <v>7.7</v>
      </c>
      <c r="F27" s="23" t="str">
        <f>IF(Eksplikatsioon!H29=0,"",Eksplikatsioon!H29)</f>
        <v/>
      </c>
      <c r="G27" s="23" t="str">
        <f>IF(Eksplikatsioon!J29=0,"",Eksplikatsioon!J29)</f>
        <v/>
      </c>
      <c r="H27" s="23" t="str">
        <f>IF(Eksplikatsioon!K29=0,"",Eksplikatsioon!K29)</f>
        <v/>
      </c>
      <c r="I27" s="23" t="str">
        <f>IF(Eksplikatsioon!L29=0,"",Eksplikatsioon!L29)</f>
        <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5"/>
        <v/>
      </c>
      <c r="AX27" s="37" t="str">
        <f t="shared" si="6"/>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7"/>
        <v/>
      </c>
      <c r="BD27" s="45" t="str">
        <f t="shared" ca="1" si="8"/>
        <v/>
      </c>
      <c r="BF27" s="36"/>
      <c r="BG27" s="36"/>
    </row>
    <row r="28" spans="1:59" x14ac:dyDescent="0.25">
      <c r="A28" s="23" t="str">
        <f>IF(Eksplikatsioon!A30=0,"",Eksplikatsioon!A30)</f>
        <v>00</v>
      </c>
      <c r="B28" s="56" t="str">
        <f>IF(Eksplikatsioon!B30=0,"",Eksplikatsioon!B30)</f>
        <v>022</v>
      </c>
      <c r="C28" s="23" t="str">
        <f>IF(Eksplikatsioon!C30=0,"",Eksplikatsioon!C30)</f>
        <v>ÜÜRITAV PIND</v>
      </c>
      <c r="D28" s="23" t="str">
        <f>IF(Eksplikatsioon!D30=0,"",Eksplikatsioon!D30)</f>
        <v>Garaaž</v>
      </c>
      <c r="E28" s="54">
        <f>IF(Eksplikatsioon!F30=0,"",Eksplikatsioon!F30)</f>
        <v>16.399999999999999</v>
      </c>
      <c r="F28" s="23" t="str">
        <f>IF(Eksplikatsioon!H30=0,"",Eksplikatsioon!H30)</f>
        <v/>
      </c>
      <c r="G28" s="23" t="str">
        <f>IF(Eksplikatsioon!J30=0,"",Eksplikatsioon!J30)</f>
        <v>Ainukasutuses pind</v>
      </c>
      <c r="H28" s="23" t="str">
        <f>IF(Eksplikatsioon!K30=0,"",Eksplikatsioon!K30)</f>
        <v>Rahandusministeerium</v>
      </c>
      <c r="I28" s="23" t="str">
        <f>IF(Eksplikatsioon!L30=0,"",Eksplikatsioon!L30)</f>
        <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5"/>
        <v/>
      </c>
      <c r="AX28" s="37" t="str">
        <f t="shared" si="6"/>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7"/>
        <v/>
      </c>
      <c r="BD28" s="45" t="str">
        <f t="shared" ca="1" si="8"/>
        <v/>
      </c>
      <c r="BF28" s="36"/>
      <c r="BG28" s="36"/>
    </row>
    <row r="29" spans="1:59" x14ac:dyDescent="0.25">
      <c r="A29" s="23" t="str">
        <f>IF(Eksplikatsioon!A31=0,"",Eksplikatsioon!A31)</f>
        <v>00</v>
      </c>
      <c r="B29" s="56" t="str">
        <f>IF(Eksplikatsioon!B31=0,"",Eksplikatsioon!B31)</f>
        <v>023</v>
      </c>
      <c r="C29" s="23" t="str">
        <f>IF(Eksplikatsioon!C31=0,"",Eksplikatsioon!C31)</f>
        <v>ÜÜRITAV PIND</v>
      </c>
      <c r="D29" s="23" t="str">
        <f>IF(Eksplikatsioon!D31=0,"",Eksplikatsioon!D31)</f>
        <v>Garaaž</v>
      </c>
      <c r="E29" s="54">
        <f>IF(Eksplikatsioon!F31=0,"",Eksplikatsioon!F31)</f>
        <v>17</v>
      </c>
      <c r="F29" s="23" t="str">
        <f>IF(Eksplikatsioon!H31=0,"",Eksplikatsioon!H31)</f>
        <v/>
      </c>
      <c r="G29" s="23" t="str">
        <f>IF(Eksplikatsioon!J31=0,"",Eksplikatsioon!J31)</f>
        <v>Ainukasutuses pind</v>
      </c>
      <c r="H29" s="23" t="str">
        <f>IF(Eksplikatsioon!K31=0,"",Eksplikatsioon!K31)</f>
        <v>Rahandusministeerium</v>
      </c>
      <c r="I29" s="23" t="str">
        <f>IF(Eksplikatsioon!L31=0,"",Eksplikatsioon!L31)</f>
        <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5"/>
        <v/>
      </c>
      <c r="AX29" s="37" t="str">
        <f t="shared" si="6"/>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7"/>
        <v/>
      </c>
      <c r="BD29" s="45" t="str">
        <f t="shared" ca="1" si="8"/>
        <v/>
      </c>
      <c r="BF29" s="36"/>
      <c r="BG29" s="36"/>
    </row>
    <row r="30" spans="1:59" x14ac:dyDescent="0.25">
      <c r="A30" s="23" t="str">
        <f>IF(Eksplikatsioon!A32=0,"",Eksplikatsioon!A32)</f>
        <v>00</v>
      </c>
      <c r="B30" s="56" t="str">
        <f>IF(Eksplikatsioon!B32=0,"",Eksplikatsioon!B32)</f>
        <v>024</v>
      </c>
      <c r="C30" s="23" t="str">
        <f>IF(Eksplikatsioon!C32=0,"",Eksplikatsioon!C32)</f>
        <v>ÜÜRITAV PIND</v>
      </c>
      <c r="D30" s="23" t="str">
        <f>IF(Eksplikatsioon!D32=0,"",Eksplikatsioon!D32)</f>
        <v>Garaaž</v>
      </c>
      <c r="E30" s="54">
        <f>IF(Eksplikatsioon!F32=0,"",Eksplikatsioon!F32)</f>
        <v>16.899999999999999</v>
      </c>
      <c r="F30" s="23" t="str">
        <f>IF(Eksplikatsioon!H32=0,"",Eksplikatsioon!H32)</f>
        <v/>
      </c>
      <c r="G30" s="23" t="str">
        <f>IF(Eksplikatsioon!J32=0,"",Eksplikatsioon!J32)</f>
        <v>Ainukasutuses pind</v>
      </c>
      <c r="H30" s="23" t="str">
        <f>IF(Eksplikatsioon!K32=0,"",Eksplikatsioon!K32)</f>
        <v>Rahandusministeerium</v>
      </c>
      <c r="I30" s="23" t="str">
        <f>IF(Eksplikatsioon!L32=0,"",Eksplikatsioon!L32)</f>
        <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5"/>
        <v/>
      </c>
      <c r="AX30" s="37" t="str">
        <f t="shared" si="6"/>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7"/>
        <v/>
      </c>
      <c r="BD30" s="45" t="str">
        <f t="shared" ca="1" si="8"/>
        <v/>
      </c>
      <c r="BF30" s="36"/>
      <c r="BG30" s="36"/>
    </row>
    <row r="31" spans="1:59" x14ac:dyDescent="0.25">
      <c r="A31" s="23" t="str">
        <f>IF(Eksplikatsioon!A33=0,"",Eksplikatsioon!A33)</f>
        <v>00</v>
      </c>
      <c r="B31" s="56" t="str">
        <f>IF(Eksplikatsioon!B33=0,"",Eksplikatsioon!B33)</f>
        <v>025</v>
      </c>
      <c r="C31" s="23" t="str">
        <f>IF(Eksplikatsioon!C33=0,"",Eksplikatsioon!C33)</f>
        <v>ÜÜRITAV PIND</v>
      </c>
      <c r="D31" s="23" t="str">
        <f>IF(Eksplikatsioon!D33=0,"",Eksplikatsioon!D33)</f>
        <v>Garaaž</v>
      </c>
      <c r="E31" s="54">
        <f>IF(Eksplikatsioon!F33=0,"",Eksplikatsioon!F33)</f>
        <v>16.3</v>
      </c>
      <c r="F31" s="23" t="str">
        <f>IF(Eksplikatsioon!H33=0,"",Eksplikatsioon!H33)</f>
        <v/>
      </c>
      <c r="G31" s="23" t="str">
        <f>IF(Eksplikatsioon!J33=0,"",Eksplikatsioon!J33)</f>
        <v>Ainukasutuses pind</v>
      </c>
      <c r="H31" s="23" t="str">
        <f>IF(Eksplikatsioon!K33=0,"",Eksplikatsioon!K33)</f>
        <v>Rahandusministeerium</v>
      </c>
      <c r="I31" s="23" t="str">
        <f>IF(Eksplikatsioon!L33=0,"",Eksplikatsioon!L33)</f>
        <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5"/>
        <v/>
      </c>
      <c r="AX31" s="37" t="str">
        <f t="shared" si="6"/>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7"/>
        <v/>
      </c>
      <c r="BD31" s="45" t="str">
        <f t="shared" ca="1" si="8"/>
        <v/>
      </c>
      <c r="BF31" s="36"/>
      <c r="BG31" s="36"/>
    </row>
    <row r="32" spans="1:59" x14ac:dyDescent="0.25">
      <c r="A32" s="23" t="str">
        <f>IF(Eksplikatsioon!A34=0,"",Eksplikatsioon!A34)</f>
        <v>00</v>
      </c>
      <c r="B32" s="56" t="str">
        <f>IF(Eksplikatsioon!B34=0,"",Eksplikatsioon!B34)</f>
        <v>026</v>
      </c>
      <c r="C32" s="23" t="str">
        <f>IF(Eksplikatsioon!C34=0,"",Eksplikatsioon!C34)</f>
        <v>ÜÜRITAV PIND</v>
      </c>
      <c r="D32" s="23" t="str">
        <f>IF(Eksplikatsioon!D34=0,"",Eksplikatsioon!D34)</f>
        <v>Garaaž</v>
      </c>
      <c r="E32" s="54">
        <f>IF(Eksplikatsioon!F34=0,"",Eksplikatsioon!F34)</f>
        <v>16.600000000000001</v>
      </c>
      <c r="F32" s="23" t="str">
        <f>IF(Eksplikatsioon!H34=0,"",Eksplikatsioon!H34)</f>
        <v/>
      </c>
      <c r="G32" s="23" t="str">
        <f>IF(Eksplikatsioon!J34=0,"",Eksplikatsioon!J34)</f>
        <v>Ainukasutuses pind</v>
      </c>
      <c r="H32" s="23" t="str">
        <f>IF(Eksplikatsioon!K34=0,"",Eksplikatsioon!K34)</f>
        <v>Rahandusministeerium</v>
      </c>
      <c r="I32" s="23" t="str">
        <f>IF(Eksplikatsioon!L34=0,"",Eksplikatsioon!L34)</f>
        <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5"/>
        <v/>
      </c>
      <c r="AX32" s="37" t="str">
        <f t="shared" si="6"/>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7"/>
        <v/>
      </c>
      <c r="BD32" s="45" t="str">
        <f t="shared" ca="1" si="8"/>
        <v/>
      </c>
      <c r="BF32" s="36"/>
      <c r="BG32" s="36"/>
    </row>
    <row r="33" spans="1:59" x14ac:dyDescent="0.25">
      <c r="A33" s="23" t="str">
        <f>IF(Eksplikatsioon!A35=0,"",Eksplikatsioon!A35)</f>
        <v>00</v>
      </c>
      <c r="B33" s="56" t="str">
        <f>IF(Eksplikatsioon!B35=0,"",Eksplikatsioon!B35)</f>
        <v>027</v>
      </c>
      <c r="C33" s="23" t="str">
        <f>IF(Eksplikatsioon!C35=0,"",Eksplikatsioon!C35)</f>
        <v>ÜÜRITAV PIND</v>
      </c>
      <c r="D33" s="23" t="str">
        <f>IF(Eksplikatsioon!D35=0,"",Eksplikatsioon!D35)</f>
        <v>Garaaž</v>
      </c>
      <c r="E33" s="54">
        <f>IF(Eksplikatsioon!F35=0,"",Eksplikatsioon!F35)</f>
        <v>16.3</v>
      </c>
      <c r="F33" s="23" t="str">
        <f>IF(Eksplikatsioon!H35=0,"",Eksplikatsioon!H35)</f>
        <v/>
      </c>
      <c r="G33" s="23" t="str">
        <f>IF(Eksplikatsioon!J35=0,"",Eksplikatsioon!J35)</f>
        <v>Ainukasutuses pind</v>
      </c>
      <c r="H33" s="23" t="str">
        <f>IF(Eksplikatsioon!K35=0,"",Eksplikatsioon!K35)</f>
        <v>Rahandusministeerium</v>
      </c>
      <c r="I33" s="23" t="str">
        <f>IF(Eksplikatsioon!L35=0,"",Eksplikatsioon!L35)</f>
        <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5"/>
        <v/>
      </c>
      <c r="AX33" s="37" t="str">
        <f t="shared" si="6"/>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7"/>
        <v/>
      </c>
      <c r="BD33" s="45" t="str">
        <f t="shared" ca="1" si="8"/>
        <v/>
      </c>
      <c r="BF33" s="36"/>
      <c r="BG33" s="36"/>
    </row>
    <row r="34" spans="1:59" x14ac:dyDescent="0.25">
      <c r="A34" s="23" t="str">
        <f>IF(Eksplikatsioon!A36=0,"",Eksplikatsioon!A36)</f>
        <v>00</v>
      </c>
      <c r="B34" s="56" t="str">
        <f>IF(Eksplikatsioon!B36=0,"",Eksplikatsioon!B36)</f>
        <v>029</v>
      </c>
      <c r="C34" s="23" t="str">
        <f>IF(Eksplikatsioon!C36=0,"",Eksplikatsioon!C36)</f>
        <v>TEHNOPIND</v>
      </c>
      <c r="D34" s="23" t="str">
        <f>IF(Eksplikatsioon!D36=0,"",Eksplikatsioon!D36)</f>
        <v>Vent ruum</v>
      </c>
      <c r="E34" s="54">
        <f>IF(Eksplikatsioon!F36=0,"",Eksplikatsioon!F36)</f>
        <v>82.1</v>
      </c>
      <c r="F34" s="23" t="str">
        <f>IF(Eksplikatsioon!H36=0,"",Eksplikatsioon!H36)</f>
        <v/>
      </c>
      <c r="G34" s="23" t="str">
        <f>IF(Eksplikatsioon!J36=0,"",Eksplikatsioon!J36)</f>
        <v/>
      </c>
      <c r="H34" s="23" t="str">
        <f>IF(Eksplikatsioon!K36=0,"",Eksplikatsioon!K36)</f>
        <v/>
      </c>
      <c r="I34" s="23" t="str">
        <f>IF(Eksplikatsioon!L36=0,"",Eksplikatsioon!L36)</f>
        <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5"/>
        <v/>
      </c>
      <c r="AX34" s="37" t="str">
        <f t="shared" si="6"/>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7"/>
        <v/>
      </c>
      <c r="BD34" s="45" t="str">
        <f t="shared" ca="1" si="8"/>
        <v/>
      </c>
      <c r="BF34" s="36"/>
      <c r="BG34" s="36"/>
    </row>
    <row r="35" spans="1:59" x14ac:dyDescent="0.25">
      <c r="A35" s="23" t="str">
        <f>IF(Eksplikatsioon!A37=0,"",Eksplikatsioon!A37)</f>
        <v>00</v>
      </c>
      <c r="B35" s="56" t="str">
        <f>IF(Eksplikatsioon!B37=0,"",Eksplikatsioon!B37)</f>
        <v>030</v>
      </c>
      <c r="C35" s="23" t="str">
        <f>IF(Eksplikatsioon!C37=0,"",Eksplikatsioon!C37)</f>
        <v>VERTIKAALSETE ÜHENDUSTEEDE PIND</v>
      </c>
      <c r="D35" s="23" t="str">
        <f>IF(Eksplikatsioon!D37=0,"",Eksplikatsioon!D37)</f>
        <v>Trepp/Trepikoda</v>
      </c>
      <c r="E35" s="54">
        <f>IF(Eksplikatsioon!F37=0,"",Eksplikatsioon!F37)</f>
        <v>16.100000000000001</v>
      </c>
      <c r="F35" s="23" t="str">
        <f>IF(Eksplikatsioon!H37=0,"",Eksplikatsioon!H37)</f>
        <v/>
      </c>
      <c r="G35" s="23" t="str">
        <f>IF(Eksplikatsioon!J37=0,"",Eksplikatsioon!J37)</f>
        <v/>
      </c>
      <c r="H35" s="23" t="str">
        <f>IF(Eksplikatsioon!K37=0,"",Eksplikatsioon!K37)</f>
        <v/>
      </c>
      <c r="I35" s="23" t="str">
        <f>IF(Eksplikatsioon!L37=0,"",Eksplikatsioon!L37)</f>
        <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5"/>
        <v/>
      </c>
      <c r="AX35" s="37" t="str">
        <f t="shared" si="6"/>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7"/>
        <v/>
      </c>
      <c r="BD35" s="45" t="str">
        <f t="shared" ca="1" si="8"/>
        <v/>
      </c>
      <c r="BF35" s="36"/>
      <c r="BG35" s="36"/>
    </row>
    <row r="36" spans="1:59" x14ac:dyDescent="0.25">
      <c r="A36" s="23" t="str">
        <f>IF(Eksplikatsioon!A38=0,"",Eksplikatsioon!A38)</f>
        <v>00</v>
      </c>
      <c r="B36" s="56" t="str">
        <f>IF(Eksplikatsioon!B38=0,"",Eksplikatsioon!B38)</f>
        <v>030a</v>
      </c>
      <c r="C36" s="23" t="str">
        <f>IF(Eksplikatsioon!C38=0,"",Eksplikatsioon!C38)</f>
        <v>ÜÜRITAV PIND</v>
      </c>
      <c r="D36" s="23" t="str">
        <f>IF(Eksplikatsioon!D38=0,"",Eksplikatsioon!D38)</f>
        <v>Hoiuruum/Ladu</v>
      </c>
      <c r="E36" s="54">
        <f>IF(Eksplikatsioon!F38=0,"",Eksplikatsioon!F38)</f>
        <v>79.099999999999994</v>
      </c>
      <c r="F36" s="23" t="str">
        <f>IF(Eksplikatsioon!H38=0,"",Eksplikatsioon!H38)</f>
        <v/>
      </c>
      <c r="G36" s="23" t="str">
        <f>IF(Eksplikatsioon!J38=0,"",Eksplikatsioon!J38)</f>
        <v>Ainukasutuses pind</v>
      </c>
      <c r="H36" s="23" t="str">
        <f>IF(Eksplikatsioon!K38=0,"",Eksplikatsioon!K38)</f>
        <v>Rahandusministeerium</v>
      </c>
      <c r="I36" s="23" t="str">
        <f>IF(Eksplikatsioon!L38=0,"",Eksplikatsioon!L38)</f>
        <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5"/>
        <v/>
      </c>
      <c r="AX36" s="37" t="str">
        <f t="shared" si="6"/>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7"/>
        <v/>
      </c>
      <c r="BD36" s="45" t="str">
        <f t="shared" ca="1" si="8"/>
        <v/>
      </c>
      <c r="BF36" s="36"/>
      <c r="BG36" s="36"/>
    </row>
    <row r="37" spans="1:59" x14ac:dyDescent="0.25">
      <c r="A37" s="23" t="str">
        <f>IF(Eksplikatsioon!A39=0,"",Eksplikatsioon!A39)</f>
        <v>00</v>
      </c>
      <c r="B37" s="56" t="str">
        <f>IF(Eksplikatsioon!B39=0,"",Eksplikatsioon!B39)</f>
        <v>030b</v>
      </c>
      <c r="C37" s="23" t="str">
        <f>IF(Eksplikatsioon!C39=0,"",Eksplikatsioon!C39)</f>
        <v>TEHNOPIND</v>
      </c>
      <c r="D37" s="23" t="str">
        <f>IF(Eksplikatsioon!D39=0,"",Eksplikatsioon!D39)</f>
        <v>Vent ruum</v>
      </c>
      <c r="E37" s="54">
        <f>IF(Eksplikatsioon!F39=0,"",Eksplikatsioon!F39)</f>
        <v>4</v>
      </c>
      <c r="F37" s="23" t="str">
        <f>IF(Eksplikatsioon!H39=0,"",Eksplikatsioon!H39)</f>
        <v/>
      </c>
      <c r="G37" s="23" t="str">
        <f>IF(Eksplikatsioon!J39=0,"",Eksplikatsioon!J39)</f>
        <v/>
      </c>
      <c r="H37" s="23" t="str">
        <f>IF(Eksplikatsioon!K39=0,"",Eksplikatsioon!K39)</f>
        <v/>
      </c>
      <c r="I37" s="23" t="str">
        <f>IF(Eksplikatsioon!L39=0,"",Eksplikatsioon!L39)</f>
        <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5"/>
        <v/>
      </c>
      <c r="AX37" s="37" t="str">
        <f t="shared" si="6"/>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7"/>
        <v/>
      </c>
      <c r="BD37" s="45" t="str">
        <f t="shared" ca="1" si="8"/>
        <v/>
      </c>
      <c r="BF37" s="36"/>
      <c r="BG37" s="36"/>
    </row>
    <row r="38" spans="1:59" x14ac:dyDescent="0.25">
      <c r="A38" s="23" t="str">
        <f>IF(Eksplikatsioon!A40=0,"",Eksplikatsioon!A40)</f>
        <v>00</v>
      </c>
      <c r="B38" s="56" t="str">
        <f>IF(Eksplikatsioon!B40=0,"",Eksplikatsioon!B40)</f>
        <v>031</v>
      </c>
      <c r="C38" s="23" t="str">
        <f>IF(Eksplikatsioon!C40=0,"",Eksplikatsioon!C40)</f>
        <v>ÜÜRITAV PIND</v>
      </c>
      <c r="D38" s="23" t="str">
        <f>IF(Eksplikatsioon!D40=0,"",Eksplikatsioon!D40)</f>
        <v>Abiruum</v>
      </c>
      <c r="E38" s="54">
        <f>IF(Eksplikatsioon!F40=0,"",Eksplikatsioon!F40)</f>
        <v>14.4</v>
      </c>
      <c r="F38" s="23" t="str">
        <f>IF(Eksplikatsioon!H40=0,"",Eksplikatsioon!H40)</f>
        <v/>
      </c>
      <c r="G38" s="23" t="str">
        <f>IF(Eksplikatsioon!J40=0,"",Eksplikatsioon!J40)</f>
        <v>Ainukasutuses pind</v>
      </c>
      <c r="H38" s="23" t="str">
        <f>IF(Eksplikatsioon!K40=0,"",Eksplikatsioon!K40)</f>
        <v>Rahandusministeerium</v>
      </c>
      <c r="I38" s="23" t="str">
        <f>IF(Eksplikatsioon!L40=0,"",Eksplikatsioon!L40)</f>
        <v/>
      </c>
      <c r="J38" s="29" t="str">
        <f>IFERROR(IF($G38=Tabelid!$L$6,Eksplikatsioon!O40/SUM(Eksplikatsioon!$O40:'Eksplikatsioon'!$AG40),IF($G38=Tabelid!$L$4,IFERROR(SUMIFS($E:$E,$G:$G,Tabelid!$L$1,$C:$C,Tabelid!$J$4,$H:$H,J$2,$A:$A,$A38)/SUMIFS($E:$E,$G:$G,Tabelid!$L$1,$C:$C,Tabelid!$J$4,$A:$A,$A38),0),IF($G38=Tabelid!$L$5,IFERROR(SUMIFS($E:$E,$G:$G,Tabelid!$L$1,$C:$C,Tabelid!$J$4,$H:$H,J$2)/SUMIFS($E:$E,$G:$G,Tabelid!$L$1,$C:$C,Tabelid!$J$4),0),""))),"")</f>
        <v/>
      </c>
      <c r="K38" s="29" t="str">
        <f>IFERROR(IF($G38=Tabelid!$L$6,Eksplikatsioon!P40/SUM(Eksplikatsioon!$O40:'Eksplikatsioon'!$AG40),IF($G38=Tabelid!$L$4,IFERROR(SUMIFS($E:$E,$G:$G,Tabelid!$L$1,$C:$C,Tabelid!$J$4,$H:$H,K$2,$A:$A,$A38)/SUMIFS($E:$E,$G:$G,Tabelid!$L$1,$C:$C,Tabelid!$J$4,$A:$A,$A38),0),IF($G38=Tabelid!$L$5,IFERROR(SUMIFS($E:$E,$G:$G,Tabelid!$L$1,$C:$C,Tabelid!$J$4,$H:$H,K$2)/SUMIFS($E:$E,$G:$G,Tabelid!$L$1,$C:$C,Tabelid!$J$4),0),""))),"")</f>
        <v/>
      </c>
      <c r="L38" s="29" t="str">
        <f>IFERROR(IF($G38=Tabelid!$L$6,Eksplikatsioon!Q40/SUM(Eksplikatsioon!$O40:'Eksplikatsioon'!$AG40),IF($G38=Tabelid!$L$4,IFERROR(SUMIFS($E:$E,$G:$G,Tabelid!$L$1,$C:$C,Tabelid!$J$4,$H:$H,L$2,$A:$A,$A38)/SUMIFS($E:$E,$G:$G,Tabelid!$L$1,$C:$C,Tabelid!$J$4,$A:$A,$A38),0),IF($G38=Tabelid!$L$5,IFERROR(SUMIFS($E:$E,$G:$G,Tabelid!$L$1,$C:$C,Tabelid!$J$4,$H:$H,L$2)/SUMIFS($E:$E,$G:$G,Tabelid!$L$1,$C:$C,Tabelid!$J$4),0),""))),"")</f>
        <v/>
      </c>
      <c r="M38" s="29" t="str">
        <f>IFERROR(IF($G38=Tabelid!$L$6,Eksplikatsioon!R40/SUM(Eksplikatsioon!$O40:'Eksplikatsioon'!$AG40),IF($G38=Tabelid!$L$4,IFERROR(SUMIFS($E:$E,$G:$G,Tabelid!$L$1,$C:$C,Tabelid!$J$4,$H:$H,M$2,$A:$A,$A38)/SUMIFS($E:$E,$G:$G,Tabelid!$L$1,$C:$C,Tabelid!$J$4,$A:$A,$A38),0),IF($G38=Tabelid!$L$5,IFERROR(SUMIFS($E:$E,$G:$G,Tabelid!$L$1,$C:$C,Tabelid!$J$4,$H:$H,M$2)/SUMIFS($E:$E,$G:$G,Tabelid!$L$1,$C:$C,Tabelid!$J$4),0),""))),"")</f>
        <v/>
      </c>
      <c r="N38" s="29" t="str">
        <f>IFERROR(IF($G38=Tabelid!$L$6,Eksplikatsioon!S40/SUM(Eksplikatsioon!$O40:'Eksplikatsioon'!$AG40),IF($G38=Tabelid!$L$4,IFERROR(SUMIFS($E:$E,$G:$G,Tabelid!$L$1,$C:$C,Tabelid!$J$4,$H:$H,N$2,$A:$A,$A38)/SUMIFS($E:$E,$G:$G,Tabelid!$L$1,$C:$C,Tabelid!$J$4,$A:$A,$A38),0),IF($G38=Tabelid!$L$5,IFERROR(SUMIFS($E:$E,$G:$G,Tabelid!$L$1,$C:$C,Tabelid!$J$4,$H:$H,N$2)/SUMIFS($E:$E,$G:$G,Tabelid!$L$1,$C:$C,Tabelid!$J$4),0),""))),"")</f>
        <v/>
      </c>
      <c r="O38" s="29" t="str">
        <f>IFERROR(IF($G38=Tabelid!$L$6,Eksplikatsioon!T40/SUM(Eksplikatsioon!$O40:'Eksplikatsioon'!$AG40),IF($G38=Tabelid!$L$4,IFERROR(SUMIFS($E:$E,$G:$G,Tabelid!$L$1,$C:$C,Tabelid!$J$4,$H:$H,O$2,$A:$A,$A38)/SUMIFS($E:$E,$G:$G,Tabelid!$L$1,$C:$C,Tabelid!$J$4,$A:$A,$A38),0),IF($G38=Tabelid!$L$5,IFERROR(SUMIFS($E:$E,$G:$G,Tabelid!$L$1,$C:$C,Tabelid!$J$4,$H:$H,O$2)/SUMIFS($E:$E,$G:$G,Tabelid!$L$1,$C:$C,Tabelid!$J$4),0),""))),"")</f>
        <v/>
      </c>
      <c r="P38" s="29" t="str">
        <f>IFERROR(IF($G38=Tabelid!$L$6,Eksplikatsioon!U40/SUM(Eksplikatsioon!$O40:'Eksplikatsioon'!$AG40),IF($G38=Tabelid!$L$4,IFERROR(SUMIFS($E:$E,$G:$G,Tabelid!$L$1,$C:$C,Tabelid!$J$4,$H:$H,P$2,$A:$A,$A38)/SUMIFS($E:$E,$G:$G,Tabelid!$L$1,$C:$C,Tabelid!$J$4,$A:$A,$A38),0),IF($G38=Tabelid!$L$5,IFERROR(SUMIFS($E:$E,$G:$G,Tabelid!$L$1,$C:$C,Tabelid!$J$4,$H:$H,P$2)/SUMIFS($E:$E,$G:$G,Tabelid!$L$1,$C:$C,Tabelid!$J$4),0),""))),"")</f>
        <v/>
      </c>
      <c r="Q38" s="29" t="str">
        <f>IFERROR(IF($G38=Tabelid!$L$6,Eksplikatsioon!V40/SUM(Eksplikatsioon!$O40:'Eksplikatsioon'!$AG40),IF($G38=Tabelid!$L$4,IFERROR(SUMIFS($E:$E,$G:$G,Tabelid!$L$1,$C:$C,Tabelid!$J$4,$H:$H,Q$2,$A:$A,$A38)/SUMIFS($E:$E,$G:$G,Tabelid!$L$1,$C:$C,Tabelid!$J$4,$A:$A,$A38),0),IF($G38=Tabelid!$L$5,IFERROR(SUMIFS($E:$E,$G:$G,Tabelid!$L$1,$C:$C,Tabelid!$J$4,$H:$H,Q$2)/SUMIFS($E:$E,$G:$G,Tabelid!$L$1,$C:$C,Tabelid!$J$4),0),""))),"")</f>
        <v/>
      </c>
      <c r="R38" s="29" t="str">
        <f>IFERROR(IF($G38=Tabelid!$L$6,Eksplikatsioon!W40/SUM(Eksplikatsioon!$O40:'Eksplikatsioon'!$AG40),IF($G38=Tabelid!$L$4,IFERROR(SUMIFS($E:$E,$G:$G,Tabelid!$L$1,$C:$C,Tabelid!$J$4,$H:$H,R$2,$A:$A,$A38)/SUMIFS($E:$E,$G:$G,Tabelid!$L$1,$C:$C,Tabelid!$J$4,$A:$A,$A38),0),IF($G38=Tabelid!$L$5,IFERROR(SUMIFS($E:$E,$G:$G,Tabelid!$L$1,$C:$C,Tabelid!$J$4,$H:$H,R$2)/SUMIFS($E:$E,$G:$G,Tabelid!$L$1,$C:$C,Tabelid!$J$4),0),""))),"")</f>
        <v/>
      </c>
      <c r="S38" s="29" t="str">
        <f>IFERROR(IF($G38=Tabelid!$L$6,Eksplikatsioon!X40/SUM(Eksplikatsioon!$O40:'Eksplikatsioon'!$AG40),IF($G38=Tabelid!$L$4,IFERROR(SUMIFS($E:$E,$G:$G,Tabelid!$L$1,$C:$C,Tabelid!$J$4,$H:$H,S$2,$A:$A,$A38)/SUMIFS($E:$E,$G:$G,Tabelid!$L$1,$C:$C,Tabelid!$J$4,$A:$A,$A38),0),IF($G38=Tabelid!$L$5,IFERROR(SUMIFS($E:$E,$G:$G,Tabelid!$L$1,$C:$C,Tabelid!$J$4,$H:$H,S$2)/SUMIFS($E:$E,$G:$G,Tabelid!$L$1,$C:$C,Tabelid!$J$4),0),""))),"")</f>
        <v/>
      </c>
      <c r="T38" s="29" t="str">
        <f>IFERROR(IF($G38=Tabelid!$L$6,Eksplikatsioon!Y40/SUM(Eksplikatsioon!$O40:'Eksplikatsioon'!$AG40),IF($G38=Tabelid!$L$4,IFERROR(SUMIFS($E:$E,$G:$G,Tabelid!$L$1,$C:$C,Tabelid!$J$4,$H:$H,T$2,$A:$A,$A38)/SUMIFS($E:$E,$G:$G,Tabelid!$L$1,$C:$C,Tabelid!$J$4,$A:$A,$A38),0),IF($G38=Tabelid!$L$5,IFERROR(SUMIFS($E:$E,$G:$G,Tabelid!$L$1,$C:$C,Tabelid!$J$4,$H:$H,T$2)/SUMIFS($E:$E,$G:$G,Tabelid!$L$1,$C:$C,Tabelid!$J$4),0),""))),"")</f>
        <v/>
      </c>
      <c r="U38" s="29" t="str">
        <f>IFERROR(IF($G38=Tabelid!$L$6,Eksplikatsioon!Z40/SUM(Eksplikatsioon!$O40:'Eksplikatsioon'!$AG40),IF($G38=Tabelid!$L$4,IFERROR(SUMIFS($E:$E,$G:$G,Tabelid!$L$1,$C:$C,Tabelid!$J$4,$H:$H,U$2,$A:$A,$A38)/SUMIFS($E:$E,$G:$G,Tabelid!$L$1,$C:$C,Tabelid!$J$4,$A:$A,$A38),0),IF($G38=Tabelid!$L$5,IFERROR(SUMIFS($E:$E,$G:$G,Tabelid!$L$1,$C:$C,Tabelid!$J$4,$H:$H,U$2)/SUMIFS($E:$E,$G:$G,Tabelid!$L$1,$C:$C,Tabelid!$J$4),0),""))),"")</f>
        <v/>
      </c>
      <c r="V38" s="29"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29"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29"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29"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29"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29"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29"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29" t="str">
        <f>IFERROR(IF($G38=Tabelid!$L$6,$E38*J38,IFERROR($E38*J38/SUM($J38:$AB38)*(Eksplikatsioon!O40)/SUMPRODUCT($J38:$AB38,Eksplikatsioon!$O40:$AG40),"")),"")</f>
        <v/>
      </c>
      <c r="AD38" s="29" t="str">
        <f>IFERROR(IF($G38=Tabelid!$L$6,$E38*K38,IFERROR($E38*K38/SUM($J38:$AB38)*(Eksplikatsioon!P40)/SUMPRODUCT($J38:$AB38,Eksplikatsioon!$O40:$AG40),"")),"")</f>
        <v/>
      </c>
      <c r="AE38" s="29" t="str">
        <f>IFERROR(IF($G38=Tabelid!$L$6,$E38*L38,IFERROR($E38*L38/SUM($J38:$AB38)*(Eksplikatsioon!Q40)/SUMPRODUCT($J38:$AB38,Eksplikatsioon!$O40:$AG40),"")),"")</f>
        <v/>
      </c>
      <c r="AF38" s="29" t="str">
        <f>IFERROR(IF($G38=Tabelid!$L$6,$E38*M38,IFERROR($E38*M38/SUM($J38:$AB38)*(Eksplikatsioon!R40)/SUMPRODUCT($J38:$AB38,Eksplikatsioon!$O40:$AG40),"")),"")</f>
        <v/>
      </c>
      <c r="AG38" s="29" t="str">
        <f>IFERROR(IF($G38=Tabelid!$L$6,$E38*N38,IFERROR($E38*N38/SUM($J38:$AB38)*(Eksplikatsioon!S40)/SUMPRODUCT($J38:$AB38,Eksplikatsioon!$O40:$AG40),"")),"")</f>
        <v/>
      </c>
      <c r="AH38" s="29" t="str">
        <f>IFERROR(IF($G38=Tabelid!$L$6,$E38*O38,IFERROR($E38*O38/SUM($J38:$AB38)*(Eksplikatsioon!T40)/SUMPRODUCT($J38:$AB38,Eksplikatsioon!$O40:$AG40),"")),"")</f>
        <v/>
      </c>
      <c r="AI38" s="29" t="str">
        <f>IFERROR(IF($G38=Tabelid!$L$6,$E38*P38,IFERROR($E38*P38/SUM($J38:$AB38)*(Eksplikatsioon!U40)/SUMPRODUCT($J38:$AB38,Eksplikatsioon!$O40:$AG40),"")),"")</f>
        <v/>
      </c>
      <c r="AJ38" s="29" t="str">
        <f>IFERROR(IF($G38=Tabelid!$L$6,$E38*Q38,IFERROR($E38*Q38/SUM($J38:$AB38)*(Eksplikatsioon!V40)/SUMPRODUCT($J38:$AB38,Eksplikatsioon!$O40:$AG40),"")),"")</f>
        <v/>
      </c>
      <c r="AK38" s="29" t="str">
        <f>IFERROR(IF($G38=Tabelid!$L$6,$E38*R38,IFERROR($E38*R38/SUM($J38:$AB38)*(Eksplikatsioon!W40)/SUMPRODUCT($J38:$AB38,Eksplikatsioon!$O40:$AG40),"")),"")</f>
        <v/>
      </c>
      <c r="AL38" s="29" t="str">
        <f>IFERROR(IF($G38=Tabelid!$L$6,$E38*S38,IFERROR($E38*S38/SUM($J38:$AB38)*(Eksplikatsioon!X40)/SUMPRODUCT($J38:$AB38,Eksplikatsioon!$O40:$AG40),"")),"")</f>
        <v/>
      </c>
      <c r="AM38" s="29" t="str">
        <f>IFERROR(IF($G38=Tabelid!$L$6,$E38*T38,IFERROR($E38*T38/SUM($J38:$AB38)*(Eksplikatsioon!Y40)/SUMPRODUCT($J38:$AB38,Eksplikatsioon!$O40:$AG40),"")),"")</f>
        <v/>
      </c>
      <c r="AN38" s="29" t="str">
        <f>IFERROR(IF($G38=Tabelid!$L$6,$E38*U38,IFERROR($E38*U38/SUM($J38:$AB38)*(Eksplikatsioon!Z40)/SUMPRODUCT($J38:$AB38,Eksplikatsioon!$O40:$AG40),"")),"")</f>
        <v/>
      </c>
      <c r="AO38" s="29" t="str">
        <f>IFERROR(IF($G38=Tabelid!$L$6,$E38*V38,IFERROR($E38*V38/SUM($J38:$AB38)*(Eksplikatsioon!AA40)/SUMPRODUCT($J38:$AB38,Eksplikatsioon!$O40:$AG40),"")),"")</f>
        <v/>
      </c>
      <c r="AP38" s="29" t="str">
        <f>IFERROR(IF($G38=Tabelid!$L$6,$E38*W38,IFERROR($E38*W38/SUM($J38:$AB38)*(Eksplikatsioon!AB40)/SUMPRODUCT($J38:$AB38,Eksplikatsioon!$O40:$AG40),"")),"")</f>
        <v/>
      </c>
      <c r="AQ38" s="29" t="str">
        <f>IFERROR(IF($G38=Tabelid!$L$6,$E38*X38,IFERROR($E38*X38/SUM($J38:$AB38)*(Eksplikatsioon!AC40)/SUMPRODUCT($J38:$AB38,Eksplikatsioon!$O40:$AG40),"")),"")</f>
        <v/>
      </c>
      <c r="AR38" s="29" t="str">
        <f>IFERROR(IF($G38=Tabelid!$L$6,$E38*Y38,IFERROR($E38*Y38/SUM($J38:$AB38)*(Eksplikatsioon!AD40)/SUMPRODUCT($J38:$AB38,Eksplikatsioon!$O40:$AG40),"")),"")</f>
        <v/>
      </c>
      <c r="AS38" s="29" t="str">
        <f>IFERROR(IF($G38=Tabelid!$L$6,$E38*Z38,IFERROR($E38*Z38/SUM($J38:$AB38)*(Eksplikatsioon!AE40)/SUMPRODUCT($J38:$AB38,Eksplikatsioon!$O40:$AG40),"")),"")</f>
        <v/>
      </c>
      <c r="AT38" s="29" t="str">
        <f>IFERROR(IF($G38=Tabelid!$L$6,$E38*AA38,IFERROR($E38*AA38/SUM($J38:$AB38)*(Eksplikatsioon!AF40)/SUMPRODUCT($J38:$AB38,Eksplikatsioon!$O40:$AG40),"")),"")</f>
        <v/>
      </c>
      <c r="AU38" s="29" t="str">
        <f>IFERROR(IF($G38=Tabelid!$L$6,$E38*AB38,IFERROR($E38*AB38/SUM($J38:$AB38)*(Eksplikatsioon!AG40)/SUMPRODUCT($J38:$AB38,Eksplikatsioon!$O40:$AG40),"")),"")</f>
        <v/>
      </c>
      <c r="AW38" s="37" t="str">
        <f t="shared" si="5"/>
        <v/>
      </c>
      <c r="AX38" s="37" t="str">
        <f t="shared" si="6"/>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7"/>
        <v/>
      </c>
      <c r="BD38" s="45" t="str">
        <f t="shared" ca="1" si="8"/>
        <v/>
      </c>
      <c r="BF38" s="36"/>
      <c r="BG38" s="36"/>
    </row>
    <row r="39" spans="1:59" x14ac:dyDescent="0.25">
      <c r="A39" s="23" t="str">
        <f>IF(Eksplikatsioon!A41=0,"",Eksplikatsioon!A41)</f>
        <v>00</v>
      </c>
      <c r="B39" s="56" t="str">
        <f>IF(Eksplikatsioon!B41=0,"",Eksplikatsioon!B41)</f>
        <v>032</v>
      </c>
      <c r="C39" s="23" t="str">
        <f>IF(Eksplikatsioon!C41=0,"",Eksplikatsioon!C41)</f>
        <v>ÜÜRITAV PIND</v>
      </c>
      <c r="D39" s="23" t="str">
        <f>IF(Eksplikatsioon!D41=0,"",Eksplikatsioon!D41)</f>
        <v>Abiruum</v>
      </c>
      <c r="E39" s="54">
        <f>IF(Eksplikatsioon!F41=0,"",Eksplikatsioon!F41)</f>
        <v>12.1</v>
      </c>
      <c r="F39" s="23" t="str">
        <f>IF(Eksplikatsioon!H41=0,"",Eksplikatsioon!H41)</f>
        <v/>
      </c>
      <c r="G39" s="23" t="str">
        <f>IF(Eksplikatsioon!J41=0,"",Eksplikatsioon!J41)</f>
        <v>Ainukasutuses pind</v>
      </c>
      <c r="H39" s="23" t="str">
        <f>IF(Eksplikatsioon!K41=0,"",Eksplikatsioon!K41)</f>
        <v>Rahandusministeerium</v>
      </c>
      <c r="I39" s="23" t="str">
        <f>IF(Eksplikatsioon!L41=0,"",Eksplikatsioon!L41)</f>
        <v/>
      </c>
      <c r="J39" s="29" t="str">
        <f>IFERROR(IF($G39=Tabelid!$L$6,Eksplikatsioon!O41/SUM(Eksplikatsioon!$O41:'Eksplikatsioon'!$AG41),IF($G39=Tabelid!$L$4,IFERROR(SUMIFS($E:$E,$G:$G,Tabelid!$L$1,$C:$C,Tabelid!$J$4,$H:$H,J$2,$A:$A,$A39)/SUMIFS($E:$E,$G:$G,Tabelid!$L$1,$C:$C,Tabelid!$J$4,$A:$A,$A39),0),IF($G39=Tabelid!$L$5,IFERROR(SUMIFS($E:$E,$G:$G,Tabelid!$L$1,$C:$C,Tabelid!$J$4,$H:$H,J$2)/SUMIFS($E:$E,$G:$G,Tabelid!$L$1,$C:$C,Tabelid!$J$4),0),""))),"")</f>
        <v/>
      </c>
      <c r="K39" s="29" t="str">
        <f>IFERROR(IF($G39=Tabelid!$L$6,Eksplikatsioon!P41/SUM(Eksplikatsioon!$O41:'Eksplikatsioon'!$AG41),IF($G39=Tabelid!$L$4,IFERROR(SUMIFS($E:$E,$G:$G,Tabelid!$L$1,$C:$C,Tabelid!$J$4,$H:$H,K$2,$A:$A,$A39)/SUMIFS($E:$E,$G:$G,Tabelid!$L$1,$C:$C,Tabelid!$J$4,$A:$A,$A39),0),IF($G39=Tabelid!$L$5,IFERROR(SUMIFS($E:$E,$G:$G,Tabelid!$L$1,$C:$C,Tabelid!$J$4,$H:$H,K$2)/SUMIFS($E:$E,$G:$G,Tabelid!$L$1,$C:$C,Tabelid!$J$4),0),""))),"")</f>
        <v/>
      </c>
      <c r="L39" s="29" t="str">
        <f>IFERROR(IF($G39=Tabelid!$L$6,Eksplikatsioon!Q41/SUM(Eksplikatsioon!$O41:'Eksplikatsioon'!$AG41),IF($G39=Tabelid!$L$4,IFERROR(SUMIFS($E:$E,$G:$G,Tabelid!$L$1,$C:$C,Tabelid!$J$4,$H:$H,L$2,$A:$A,$A39)/SUMIFS($E:$E,$G:$G,Tabelid!$L$1,$C:$C,Tabelid!$J$4,$A:$A,$A39),0),IF($G39=Tabelid!$L$5,IFERROR(SUMIFS($E:$E,$G:$G,Tabelid!$L$1,$C:$C,Tabelid!$J$4,$H:$H,L$2)/SUMIFS($E:$E,$G:$G,Tabelid!$L$1,$C:$C,Tabelid!$J$4),0),""))),"")</f>
        <v/>
      </c>
      <c r="M39" s="29" t="str">
        <f>IFERROR(IF($G39=Tabelid!$L$6,Eksplikatsioon!R41/SUM(Eksplikatsioon!$O41:'Eksplikatsioon'!$AG41),IF($G39=Tabelid!$L$4,IFERROR(SUMIFS($E:$E,$G:$G,Tabelid!$L$1,$C:$C,Tabelid!$J$4,$H:$H,M$2,$A:$A,$A39)/SUMIFS($E:$E,$G:$G,Tabelid!$L$1,$C:$C,Tabelid!$J$4,$A:$A,$A39),0),IF($G39=Tabelid!$L$5,IFERROR(SUMIFS($E:$E,$G:$G,Tabelid!$L$1,$C:$C,Tabelid!$J$4,$H:$H,M$2)/SUMIFS($E:$E,$G:$G,Tabelid!$L$1,$C:$C,Tabelid!$J$4),0),""))),"")</f>
        <v/>
      </c>
      <c r="N39" s="29" t="str">
        <f>IFERROR(IF($G39=Tabelid!$L$6,Eksplikatsioon!S41/SUM(Eksplikatsioon!$O41:'Eksplikatsioon'!$AG41),IF($G39=Tabelid!$L$4,IFERROR(SUMIFS($E:$E,$G:$G,Tabelid!$L$1,$C:$C,Tabelid!$J$4,$H:$H,N$2,$A:$A,$A39)/SUMIFS($E:$E,$G:$G,Tabelid!$L$1,$C:$C,Tabelid!$J$4,$A:$A,$A39),0),IF($G39=Tabelid!$L$5,IFERROR(SUMIFS($E:$E,$G:$G,Tabelid!$L$1,$C:$C,Tabelid!$J$4,$H:$H,N$2)/SUMIFS($E:$E,$G:$G,Tabelid!$L$1,$C:$C,Tabelid!$J$4),0),""))),"")</f>
        <v/>
      </c>
      <c r="O39" s="29" t="str">
        <f>IFERROR(IF($G39=Tabelid!$L$6,Eksplikatsioon!T41/SUM(Eksplikatsioon!$O41:'Eksplikatsioon'!$AG41),IF($G39=Tabelid!$L$4,IFERROR(SUMIFS($E:$E,$G:$G,Tabelid!$L$1,$C:$C,Tabelid!$J$4,$H:$H,O$2,$A:$A,$A39)/SUMIFS($E:$E,$G:$G,Tabelid!$L$1,$C:$C,Tabelid!$J$4,$A:$A,$A39),0),IF($G39=Tabelid!$L$5,IFERROR(SUMIFS($E:$E,$G:$G,Tabelid!$L$1,$C:$C,Tabelid!$J$4,$H:$H,O$2)/SUMIFS($E:$E,$G:$G,Tabelid!$L$1,$C:$C,Tabelid!$J$4),0),""))),"")</f>
        <v/>
      </c>
      <c r="P39" s="29" t="str">
        <f>IFERROR(IF($G39=Tabelid!$L$6,Eksplikatsioon!U41/SUM(Eksplikatsioon!$O41:'Eksplikatsioon'!$AG41),IF($G39=Tabelid!$L$4,IFERROR(SUMIFS($E:$E,$G:$G,Tabelid!$L$1,$C:$C,Tabelid!$J$4,$H:$H,P$2,$A:$A,$A39)/SUMIFS($E:$E,$G:$G,Tabelid!$L$1,$C:$C,Tabelid!$J$4,$A:$A,$A39),0),IF($G39=Tabelid!$L$5,IFERROR(SUMIFS($E:$E,$G:$G,Tabelid!$L$1,$C:$C,Tabelid!$J$4,$H:$H,P$2)/SUMIFS($E:$E,$G:$G,Tabelid!$L$1,$C:$C,Tabelid!$J$4),0),""))),"")</f>
        <v/>
      </c>
      <c r="Q39" s="29" t="str">
        <f>IFERROR(IF($G39=Tabelid!$L$6,Eksplikatsioon!V41/SUM(Eksplikatsioon!$O41:'Eksplikatsioon'!$AG41),IF($G39=Tabelid!$L$4,IFERROR(SUMIFS($E:$E,$G:$G,Tabelid!$L$1,$C:$C,Tabelid!$J$4,$H:$H,Q$2,$A:$A,$A39)/SUMIFS($E:$E,$G:$G,Tabelid!$L$1,$C:$C,Tabelid!$J$4,$A:$A,$A39),0),IF($G39=Tabelid!$L$5,IFERROR(SUMIFS($E:$E,$G:$G,Tabelid!$L$1,$C:$C,Tabelid!$J$4,$H:$H,Q$2)/SUMIFS($E:$E,$G:$G,Tabelid!$L$1,$C:$C,Tabelid!$J$4),0),""))),"")</f>
        <v/>
      </c>
      <c r="R39" s="29" t="str">
        <f>IFERROR(IF($G39=Tabelid!$L$6,Eksplikatsioon!W41/SUM(Eksplikatsioon!$O41:'Eksplikatsioon'!$AG41),IF($G39=Tabelid!$L$4,IFERROR(SUMIFS($E:$E,$G:$G,Tabelid!$L$1,$C:$C,Tabelid!$J$4,$H:$H,R$2,$A:$A,$A39)/SUMIFS($E:$E,$G:$G,Tabelid!$L$1,$C:$C,Tabelid!$J$4,$A:$A,$A39),0),IF($G39=Tabelid!$L$5,IFERROR(SUMIFS($E:$E,$G:$G,Tabelid!$L$1,$C:$C,Tabelid!$J$4,$H:$H,R$2)/SUMIFS($E:$E,$G:$G,Tabelid!$L$1,$C:$C,Tabelid!$J$4),0),""))),"")</f>
        <v/>
      </c>
      <c r="S39" s="29" t="str">
        <f>IFERROR(IF($G39=Tabelid!$L$6,Eksplikatsioon!X41/SUM(Eksplikatsioon!$O41:'Eksplikatsioon'!$AG41),IF($G39=Tabelid!$L$4,IFERROR(SUMIFS($E:$E,$G:$G,Tabelid!$L$1,$C:$C,Tabelid!$J$4,$H:$H,S$2,$A:$A,$A39)/SUMIFS($E:$E,$G:$G,Tabelid!$L$1,$C:$C,Tabelid!$J$4,$A:$A,$A39),0),IF($G39=Tabelid!$L$5,IFERROR(SUMIFS($E:$E,$G:$G,Tabelid!$L$1,$C:$C,Tabelid!$J$4,$H:$H,S$2)/SUMIFS($E:$E,$G:$G,Tabelid!$L$1,$C:$C,Tabelid!$J$4),0),""))),"")</f>
        <v/>
      </c>
      <c r="T39" s="29" t="str">
        <f>IFERROR(IF($G39=Tabelid!$L$6,Eksplikatsioon!Y41/SUM(Eksplikatsioon!$O41:'Eksplikatsioon'!$AG41),IF($G39=Tabelid!$L$4,IFERROR(SUMIFS($E:$E,$G:$G,Tabelid!$L$1,$C:$C,Tabelid!$J$4,$H:$H,T$2,$A:$A,$A39)/SUMIFS($E:$E,$G:$G,Tabelid!$L$1,$C:$C,Tabelid!$J$4,$A:$A,$A39),0),IF($G39=Tabelid!$L$5,IFERROR(SUMIFS($E:$E,$G:$G,Tabelid!$L$1,$C:$C,Tabelid!$J$4,$H:$H,T$2)/SUMIFS($E:$E,$G:$G,Tabelid!$L$1,$C:$C,Tabelid!$J$4),0),""))),"")</f>
        <v/>
      </c>
      <c r="U39" s="29" t="str">
        <f>IFERROR(IF($G39=Tabelid!$L$6,Eksplikatsioon!Z41/SUM(Eksplikatsioon!$O41:'Eksplikatsioon'!$AG41),IF($G39=Tabelid!$L$4,IFERROR(SUMIFS($E:$E,$G:$G,Tabelid!$L$1,$C:$C,Tabelid!$J$4,$H:$H,U$2,$A:$A,$A39)/SUMIFS($E:$E,$G:$G,Tabelid!$L$1,$C:$C,Tabelid!$J$4,$A:$A,$A39),0),IF($G39=Tabelid!$L$5,IFERROR(SUMIFS($E:$E,$G:$G,Tabelid!$L$1,$C:$C,Tabelid!$J$4,$H:$H,U$2)/SUMIFS($E:$E,$G:$G,Tabelid!$L$1,$C:$C,Tabelid!$J$4),0),""))),"")</f>
        <v/>
      </c>
      <c r="V39" s="29"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29"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29"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29"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29"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29"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29"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29" t="str">
        <f>IFERROR(IF($G39=Tabelid!$L$6,$E39*J39,IFERROR($E39*J39/SUM($J39:$AB39)*(Eksplikatsioon!O41)/SUMPRODUCT($J39:$AB39,Eksplikatsioon!$O41:$AG41),"")),"")</f>
        <v/>
      </c>
      <c r="AD39" s="29" t="str">
        <f>IFERROR(IF($G39=Tabelid!$L$6,$E39*K39,IFERROR($E39*K39/SUM($J39:$AB39)*(Eksplikatsioon!P41)/SUMPRODUCT($J39:$AB39,Eksplikatsioon!$O41:$AG41),"")),"")</f>
        <v/>
      </c>
      <c r="AE39" s="29" t="str">
        <f>IFERROR(IF($G39=Tabelid!$L$6,$E39*L39,IFERROR($E39*L39/SUM($J39:$AB39)*(Eksplikatsioon!Q41)/SUMPRODUCT($J39:$AB39,Eksplikatsioon!$O41:$AG41),"")),"")</f>
        <v/>
      </c>
      <c r="AF39" s="29" t="str">
        <f>IFERROR(IF($G39=Tabelid!$L$6,$E39*M39,IFERROR($E39*M39/SUM($J39:$AB39)*(Eksplikatsioon!R41)/SUMPRODUCT($J39:$AB39,Eksplikatsioon!$O41:$AG41),"")),"")</f>
        <v/>
      </c>
      <c r="AG39" s="29" t="str">
        <f>IFERROR(IF($G39=Tabelid!$L$6,$E39*N39,IFERROR($E39*N39/SUM($J39:$AB39)*(Eksplikatsioon!S41)/SUMPRODUCT($J39:$AB39,Eksplikatsioon!$O41:$AG41),"")),"")</f>
        <v/>
      </c>
      <c r="AH39" s="29" t="str">
        <f>IFERROR(IF($G39=Tabelid!$L$6,$E39*O39,IFERROR($E39*O39/SUM($J39:$AB39)*(Eksplikatsioon!T41)/SUMPRODUCT($J39:$AB39,Eksplikatsioon!$O41:$AG41),"")),"")</f>
        <v/>
      </c>
      <c r="AI39" s="29" t="str">
        <f>IFERROR(IF($G39=Tabelid!$L$6,$E39*P39,IFERROR($E39*P39/SUM($J39:$AB39)*(Eksplikatsioon!U41)/SUMPRODUCT($J39:$AB39,Eksplikatsioon!$O41:$AG41),"")),"")</f>
        <v/>
      </c>
      <c r="AJ39" s="29" t="str">
        <f>IFERROR(IF($G39=Tabelid!$L$6,$E39*Q39,IFERROR($E39*Q39/SUM($J39:$AB39)*(Eksplikatsioon!V41)/SUMPRODUCT($J39:$AB39,Eksplikatsioon!$O41:$AG41),"")),"")</f>
        <v/>
      </c>
      <c r="AK39" s="29" t="str">
        <f>IFERROR(IF($G39=Tabelid!$L$6,$E39*R39,IFERROR($E39*R39/SUM($J39:$AB39)*(Eksplikatsioon!W41)/SUMPRODUCT($J39:$AB39,Eksplikatsioon!$O41:$AG41),"")),"")</f>
        <v/>
      </c>
      <c r="AL39" s="29" t="str">
        <f>IFERROR(IF($G39=Tabelid!$L$6,$E39*S39,IFERROR($E39*S39/SUM($J39:$AB39)*(Eksplikatsioon!X41)/SUMPRODUCT($J39:$AB39,Eksplikatsioon!$O41:$AG41),"")),"")</f>
        <v/>
      </c>
      <c r="AM39" s="29" t="str">
        <f>IFERROR(IF($G39=Tabelid!$L$6,$E39*T39,IFERROR($E39*T39/SUM($J39:$AB39)*(Eksplikatsioon!Y41)/SUMPRODUCT($J39:$AB39,Eksplikatsioon!$O41:$AG41),"")),"")</f>
        <v/>
      </c>
      <c r="AN39" s="29" t="str">
        <f>IFERROR(IF($G39=Tabelid!$L$6,$E39*U39,IFERROR($E39*U39/SUM($J39:$AB39)*(Eksplikatsioon!Z41)/SUMPRODUCT($J39:$AB39,Eksplikatsioon!$O41:$AG41),"")),"")</f>
        <v/>
      </c>
      <c r="AO39" s="29" t="str">
        <f>IFERROR(IF($G39=Tabelid!$L$6,$E39*V39,IFERROR($E39*V39/SUM($J39:$AB39)*(Eksplikatsioon!AA41)/SUMPRODUCT($J39:$AB39,Eksplikatsioon!$O41:$AG41),"")),"")</f>
        <v/>
      </c>
      <c r="AP39" s="29" t="str">
        <f>IFERROR(IF($G39=Tabelid!$L$6,$E39*W39,IFERROR($E39*W39/SUM($J39:$AB39)*(Eksplikatsioon!AB41)/SUMPRODUCT($J39:$AB39,Eksplikatsioon!$O41:$AG41),"")),"")</f>
        <v/>
      </c>
      <c r="AQ39" s="29" t="str">
        <f>IFERROR(IF($G39=Tabelid!$L$6,$E39*X39,IFERROR($E39*X39/SUM($J39:$AB39)*(Eksplikatsioon!AC41)/SUMPRODUCT($J39:$AB39,Eksplikatsioon!$O41:$AG41),"")),"")</f>
        <v/>
      </c>
      <c r="AR39" s="29" t="str">
        <f>IFERROR(IF($G39=Tabelid!$L$6,$E39*Y39,IFERROR($E39*Y39/SUM($J39:$AB39)*(Eksplikatsioon!AD41)/SUMPRODUCT($J39:$AB39,Eksplikatsioon!$O41:$AG41),"")),"")</f>
        <v/>
      </c>
      <c r="AS39" s="29" t="str">
        <f>IFERROR(IF($G39=Tabelid!$L$6,$E39*Z39,IFERROR($E39*Z39/SUM($J39:$AB39)*(Eksplikatsioon!AE41)/SUMPRODUCT($J39:$AB39,Eksplikatsioon!$O41:$AG41),"")),"")</f>
        <v/>
      </c>
      <c r="AT39" s="29" t="str">
        <f>IFERROR(IF($G39=Tabelid!$L$6,$E39*AA39,IFERROR($E39*AA39/SUM($J39:$AB39)*(Eksplikatsioon!AF41)/SUMPRODUCT($J39:$AB39,Eksplikatsioon!$O41:$AG41),"")),"")</f>
        <v/>
      </c>
      <c r="AU39" s="29" t="str">
        <f>IFERROR(IF($G39=Tabelid!$L$6,$E39*AB39,IFERROR($E39*AB39/SUM($J39:$AB39)*(Eksplikatsioon!AG41)/SUMPRODUCT($J39:$AB39,Eksplikatsioon!$O41:$AG41),"")),"")</f>
        <v/>
      </c>
      <c r="AW39" s="37" t="str">
        <f t="shared" si="5"/>
        <v/>
      </c>
      <c r="AX39" s="37" t="str">
        <f t="shared" si="6"/>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7"/>
        <v/>
      </c>
      <c r="BD39" s="45" t="str">
        <f t="shared" ca="1" si="8"/>
        <v/>
      </c>
      <c r="BF39" s="36"/>
      <c r="BG39" s="36"/>
    </row>
    <row r="40" spans="1:59" x14ac:dyDescent="0.25">
      <c r="A40" s="23" t="str">
        <f>IF(Eksplikatsioon!A42=0,"",Eksplikatsioon!A42)</f>
        <v>00</v>
      </c>
      <c r="B40" s="56" t="str">
        <f>IF(Eksplikatsioon!B42=0,"",Eksplikatsioon!B42)</f>
        <v>033</v>
      </c>
      <c r="C40" s="23" t="str">
        <f>IF(Eksplikatsioon!C42=0,"",Eksplikatsioon!C42)</f>
        <v>ÜÜRITAV PIND</v>
      </c>
      <c r="D40" s="23" t="str">
        <f>IF(Eksplikatsioon!D42=0,"",Eksplikatsioon!D42)</f>
        <v>Abiruum</v>
      </c>
      <c r="E40" s="54">
        <f>IF(Eksplikatsioon!F42=0,"",Eksplikatsioon!F42)</f>
        <v>7.9</v>
      </c>
      <c r="F40" s="23" t="str">
        <f>IF(Eksplikatsioon!H42=0,"",Eksplikatsioon!H42)</f>
        <v/>
      </c>
      <c r="G40" s="23" t="str">
        <f>IF(Eksplikatsioon!J42=0,"",Eksplikatsioon!J42)</f>
        <v>Ainukasutuses pind</v>
      </c>
      <c r="H40" s="23" t="str">
        <f>IF(Eksplikatsioon!K42=0,"",Eksplikatsioon!K42)</f>
        <v>Rahandusministeerium</v>
      </c>
      <c r="I40" s="23" t="str">
        <f>IF(Eksplikatsioon!L42=0,"",Eksplikatsioon!L42)</f>
        <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5"/>
        <v/>
      </c>
      <c r="AX40" s="37" t="str">
        <f t="shared" si="6"/>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7"/>
        <v/>
      </c>
      <c r="BD40" s="45" t="str">
        <f t="shared" ca="1" si="8"/>
        <v/>
      </c>
      <c r="BF40" s="36"/>
      <c r="BG40" s="36"/>
    </row>
    <row r="41" spans="1:59" x14ac:dyDescent="0.25">
      <c r="A41" s="23" t="str">
        <f>IF(Eksplikatsioon!A43=0,"",Eksplikatsioon!A43)</f>
        <v>00</v>
      </c>
      <c r="B41" s="56" t="str">
        <f>IF(Eksplikatsioon!B43=0,"",Eksplikatsioon!B43)</f>
        <v>034</v>
      </c>
      <c r="C41" s="23" t="str">
        <f>IF(Eksplikatsioon!C43=0,"",Eksplikatsioon!C43)</f>
        <v>ÜÜRITAV PIND</v>
      </c>
      <c r="D41" s="23" t="str">
        <f>IF(Eksplikatsioon!D43=0,"",Eksplikatsioon!D43)</f>
        <v>Abiruum</v>
      </c>
      <c r="E41" s="54">
        <f>IF(Eksplikatsioon!F43=0,"",Eksplikatsioon!F43)</f>
        <v>11.9</v>
      </c>
      <c r="F41" s="23" t="str">
        <f>IF(Eksplikatsioon!H43=0,"",Eksplikatsioon!H43)</f>
        <v/>
      </c>
      <c r="G41" s="23" t="str">
        <f>IF(Eksplikatsioon!J43=0,"",Eksplikatsioon!J43)</f>
        <v>Ainukasutuses pind</v>
      </c>
      <c r="H41" s="23" t="str">
        <f>IF(Eksplikatsioon!K43=0,"",Eksplikatsioon!K43)</f>
        <v>Rahandusministeerium</v>
      </c>
      <c r="I41" s="23" t="str">
        <f>IF(Eksplikatsioon!L43=0,"",Eksplikatsioon!L43)</f>
        <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5"/>
        <v/>
      </c>
      <c r="AX41" s="37" t="str">
        <f t="shared" si="6"/>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7"/>
        <v/>
      </c>
      <c r="BD41" s="45" t="str">
        <f t="shared" ca="1" si="8"/>
        <v/>
      </c>
      <c r="BF41" s="36"/>
      <c r="BG41" s="36"/>
    </row>
    <row r="42" spans="1:59" x14ac:dyDescent="0.25">
      <c r="A42" s="23" t="str">
        <f>IF(Eksplikatsioon!A44=0,"",Eksplikatsioon!A44)</f>
        <v>00</v>
      </c>
      <c r="B42" s="56" t="str">
        <f>IF(Eksplikatsioon!B44=0,"",Eksplikatsioon!B44)</f>
        <v>035</v>
      </c>
      <c r="C42" s="23" t="str">
        <f>IF(Eksplikatsioon!C44=0,"",Eksplikatsioon!C44)</f>
        <v>ÜÜRITAV PIND</v>
      </c>
      <c r="D42" s="23" t="str">
        <f>IF(Eksplikatsioon!D44=0,"",Eksplikatsioon!D44)</f>
        <v>Abiruum</v>
      </c>
      <c r="E42" s="54">
        <f>IF(Eksplikatsioon!F44=0,"",Eksplikatsioon!F44)</f>
        <v>10.3</v>
      </c>
      <c r="F42" s="23" t="str">
        <f>IF(Eksplikatsioon!H44=0,"",Eksplikatsioon!H44)</f>
        <v/>
      </c>
      <c r="G42" s="23" t="str">
        <f>IF(Eksplikatsioon!J44=0,"",Eksplikatsioon!J44)</f>
        <v>Ainukasutuses pind</v>
      </c>
      <c r="H42" s="23" t="str">
        <f>IF(Eksplikatsioon!K44=0,"",Eksplikatsioon!K44)</f>
        <v>Rahandusministeerium</v>
      </c>
      <c r="I42" s="23" t="str">
        <f>IF(Eksplikatsioon!L44=0,"",Eksplikatsioon!L44)</f>
        <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5"/>
        <v/>
      </c>
      <c r="AX42" s="37" t="str">
        <f t="shared" si="6"/>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7"/>
        <v/>
      </c>
      <c r="BD42" s="45" t="str">
        <f t="shared" ca="1" si="8"/>
        <v/>
      </c>
      <c r="BF42" s="36"/>
      <c r="BG42" s="36"/>
    </row>
    <row r="43" spans="1:59" x14ac:dyDescent="0.25">
      <c r="A43" s="23" t="str">
        <f>IF(Eksplikatsioon!A45=0,"",Eksplikatsioon!A45)</f>
        <v>00</v>
      </c>
      <c r="B43" s="56" t="str">
        <f>IF(Eksplikatsioon!B45=0,"",Eksplikatsioon!B45)</f>
        <v>036</v>
      </c>
      <c r="C43" s="23" t="str">
        <f>IF(Eksplikatsioon!C45=0,"",Eksplikatsioon!C45)</f>
        <v>ÜÜRITAV PIND</v>
      </c>
      <c r="D43" s="23" t="str">
        <f>IF(Eksplikatsioon!D45=0,"",Eksplikatsioon!D45)</f>
        <v>Riietusruum</v>
      </c>
      <c r="E43" s="54">
        <f>IF(Eksplikatsioon!F45=0,"",Eksplikatsioon!F45)</f>
        <v>4.5999999999999996</v>
      </c>
      <c r="F43" s="23" t="str">
        <f>IF(Eksplikatsioon!H45=0,"",Eksplikatsioon!H45)</f>
        <v/>
      </c>
      <c r="G43" s="23" t="str">
        <f>IF(Eksplikatsioon!J45=0,"",Eksplikatsioon!J45)</f>
        <v>Ainukasutuses pind</v>
      </c>
      <c r="H43" s="23" t="str">
        <f>IF(Eksplikatsioon!K45=0,"",Eksplikatsioon!K45)</f>
        <v>Rahandusministeerium</v>
      </c>
      <c r="I43" s="23" t="str">
        <f>IF(Eksplikatsioon!L45=0,"",Eksplikatsioon!L45)</f>
        <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5"/>
        <v/>
      </c>
      <c r="AX43" s="37" t="str">
        <f t="shared" si="6"/>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7"/>
        <v/>
      </c>
      <c r="BD43" s="45" t="str">
        <f t="shared" ca="1" si="8"/>
        <v/>
      </c>
      <c r="BF43" s="36"/>
      <c r="BG43" s="36"/>
    </row>
    <row r="44" spans="1:59" x14ac:dyDescent="0.25">
      <c r="A44" s="23" t="str">
        <f>IF(Eksplikatsioon!A46=0,"",Eksplikatsioon!A46)</f>
        <v>00</v>
      </c>
      <c r="B44" s="56" t="str">
        <f>IF(Eksplikatsioon!B46=0,"",Eksplikatsioon!B46)</f>
        <v>037</v>
      </c>
      <c r="C44" s="23" t="str">
        <f>IF(Eksplikatsioon!C46=0,"",Eksplikatsioon!C46)</f>
        <v>ÜÜRITAV PIND</v>
      </c>
      <c r="D44" s="23" t="str">
        <f>IF(Eksplikatsioon!D46=0,"",Eksplikatsioon!D46)</f>
        <v>WC</v>
      </c>
      <c r="E44" s="54">
        <f>IF(Eksplikatsioon!F46=0,"",Eksplikatsioon!F46)</f>
        <v>2.8</v>
      </c>
      <c r="F44" s="23" t="str">
        <f>IF(Eksplikatsioon!H46=0,"",Eksplikatsioon!H46)</f>
        <v/>
      </c>
      <c r="G44" s="23" t="str">
        <f>IF(Eksplikatsioon!J46=0,"",Eksplikatsioon!J46)</f>
        <v>Ainukasutuses pind</v>
      </c>
      <c r="H44" s="23" t="str">
        <f>IF(Eksplikatsioon!K46=0,"",Eksplikatsioon!K46)</f>
        <v>Rahandusministeerium</v>
      </c>
      <c r="I44" s="23" t="str">
        <f>IF(Eksplikatsioon!L46=0,"",Eksplikatsioon!L46)</f>
        <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5"/>
        <v/>
      </c>
      <c r="AX44" s="37" t="str">
        <f t="shared" si="6"/>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7"/>
        <v/>
      </c>
      <c r="BD44" s="45" t="str">
        <f t="shared" ca="1" si="8"/>
        <v/>
      </c>
      <c r="BF44" s="36"/>
      <c r="BG44" s="36"/>
    </row>
    <row r="45" spans="1:59" x14ac:dyDescent="0.25">
      <c r="A45" s="23" t="str">
        <f>IF(Eksplikatsioon!A47=0,"",Eksplikatsioon!A47)</f>
        <v>00</v>
      </c>
      <c r="B45" s="56" t="str">
        <f>IF(Eksplikatsioon!B47=0,"",Eksplikatsioon!B47)</f>
        <v>038</v>
      </c>
      <c r="C45" s="23" t="str">
        <f>IF(Eksplikatsioon!C47=0,"",Eksplikatsioon!C47)</f>
        <v>ÜÜRITAV PIND</v>
      </c>
      <c r="D45" s="23" t="str">
        <f>IF(Eksplikatsioon!D47=0,"",Eksplikatsioon!D47)</f>
        <v>Pesuruum</v>
      </c>
      <c r="E45" s="54">
        <f>IF(Eksplikatsioon!F47=0,"",Eksplikatsioon!F47)</f>
        <v>3.4</v>
      </c>
      <c r="F45" s="23" t="str">
        <f>IF(Eksplikatsioon!H47=0,"",Eksplikatsioon!H47)</f>
        <v/>
      </c>
      <c r="G45" s="23" t="str">
        <f>IF(Eksplikatsioon!J47=0,"",Eksplikatsioon!J47)</f>
        <v>Ainukasutuses pind</v>
      </c>
      <c r="H45" s="23" t="str">
        <f>IF(Eksplikatsioon!K47=0,"",Eksplikatsioon!K47)</f>
        <v>Rahandusministeerium</v>
      </c>
      <c r="I45" s="23" t="str">
        <f>IF(Eksplikatsioon!L47=0,"",Eksplikatsioon!L47)</f>
        <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5"/>
        <v/>
      </c>
      <c r="AX45" s="37" t="str">
        <f t="shared" si="6"/>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7"/>
        <v/>
      </c>
      <c r="BD45" s="45" t="str">
        <f t="shared" ca="1" si="8"/>
        <v/>
      </c>
      <c r="BF45" s="36"/>
      <c r="BG45" s="36"/>
    </row>
    <row r="46" spans="1:59" x14ac:dyDescent="0.25">
      <c r="A46" s="23" t="str">
        <f>IF(Eksplikatsioon!A48=0,"",Eksplikatsioon!A48)</f>
        <v>00</v>
      </c>
      <c r="B46" s="56" t="str">
        <f>IF(Eksplikatsioon!B48=0,"",Eksplikatsioon!B48)</f>
        <v>039</v>
      </c>
      <c r="C46" s="23" t="str">
        <f>IF(Eksplikatsioon!C48=0,"",Eksplikatsioon!C48)</f>
        <v>ÜÜRITAV PIND</v>
      </c>
      <c r="D46" s="23" t="str">
        <f>IF(Eksplikatsioon!D48=0,"",Eksplikatsioon!D48)</f>
        <v>Pesuruum</v>
      </c>
      <c r="E46" s="54">
        <f>IF(Eksplikatsioon!F48=0,"",Eksplikatsioon!F48)</f>
        <v>3.3</v>
      </c>
      <c r="F46" s="23" t="str">
        <f>IF(Eksplikatsioon!H48=0,"",Eksplikatsioon!H48)</f>
        <v/>
      </c>
      <c r="G46" s="23" t="str">
        <f>IF(Eksplikatsioon!J48=0,"",Eksplikatsioon!J48)</f>
        <v>Ainukasutuses pind</v>
      </c>
      <c r="H46" s="23" t="str">
        <f>IF(Eksplikatsioon!K48=0,"",Eksplikatsioon!K48)</f>
        <v>Rahandusministeerium</v>
      </c>
      <c r="I46" s="23" t="str">
        <f>IF(Eksplikatsioon!L48=0,"",Eksplikatsioon!L48)</f>
        <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5"/>
        <v/>
      </c>
      <c r="AX46" s="37" t="str">
        <f t="shared" si="6"/>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7"/>
        <v/>
      </c>
      <c r="BD46" s="45" t="str">
        <f t="shared" ca="1" si="8"/>
        <v/>
      </c>
      <c r="BF46" s="36"/>
      <c r="BG46" s="36"/>
    </row>
    <row r="47" spans="1:59" x14ac:dyDescent="0.25">
      <c r="A47" s="23" t="str">
        <f>IF(Eksplikatsioon!A49=0,"",Eksplikatsioon!A49)</f>
        <v>00</v>
      </c>
      <c r="B47" s="56" t="str">
        <f>IF(Eksplikatsioon!B49=0,"",Eksplikatsioon!B49)</f>
        <v>040</v>
      </c>
      <c r="C47" s="23" t="str">
        <f>IF(Eksplikatsioon!C49=0,"",Eksplikatsioon!C49)</f>
        <v>ÜÜRITAV PIND</v>
      </c>
      <c r="D47" s="23" t="str">
        <f>IF(Eksplikatsioon!D49=0,"",Eksplikatsioon!D49)</f>
        <v>Garderoob</v>
      </c>
      <c r="E47" s="54">
        <f>IF(Eksplikatsioon!F49=0,"",Eksplikatsioon!F49)</f>
        <v>52</v>
      </c>
      <c r="F47" s="23" t="str">
        <f>IF(Eksplikatsioon!H49=0,"",Eksplikatsioon!H49)</f>
        <v/>
      </c>
      <c r="G47" s="23" t="str">
        <f>IF(Eksplikatsioon!J49=0,"",Eksplikatsioon!J49)</f>
        <v>Ainukasutuses pind</v>
      </c>
      <c r="H47" s="23" t="str">
        <f>IF(Eksplikatsioon!K49=0,"",Eksplikatsioon!K49)</f>
        <v>Rahandusministeerium</v>
      </c>
      <c r="I47" s="23" t="str">
        <f>IF(Eksplikatsioon!L49=0,"",Eksplikatsioon!L49)</f>
        <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5"/>
        <v/>
      </c>
      <c r="AX47" s="37" t="str">
        <f t="shared" si="6"/>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7"/>
        <v/>
      </c>
      <c r="BD47" s="45" t="str">
        <f t="shared" ca="1" si="8"/>
        <v/>
      </c>
      <c r="BF47" s="36"/>
      <c r="BG47" s="36"/>
    </row>
    <row r="48" spans="1:59" x14ac:dyDescent="0.25">
      <c r="A48" s="23" t="str">
        <f>IF(Eksplikatsioon!A50=0,"",Eksplikatsioon!A50)</f>
        <v>00</v>
      </c>
      <c r="B48" s="56" t="str">
        <f>IF(Eksplikatsioon!B50=0,"",Eksplikatsioon!B50)</f>
        <v>041</v>
      </c>
      <c r="C48" s="23" t="str">
        <f>IF(Eksplikatsioon!C50=0,"",Eksplikatsioon!C50)</f>
        <v>ÜÜRITAV PIND</v>
      </c>
      <c r="D48" s="23" t="str">
        <f>IF(Eksplikatsioon!D50=0,"",Eksplikatsioon!D50)</f>
        <v>Koridor</v>
      </c>
      <c r="E48" s="54">
        <f>IF(Eksplikatsioon!F50=0,"",Eksplikatsioon!F50)</f>
        <v>50.1</v>
      </c>
      <c r="F48" s="23" t="str">
        <f>IF(Eksplikatsioon!H50=0,"",Eksplikatsioon!H50)</f>
        <v>RAM, TK, vakants</v>
      </c>
      <c r="G48" s="23" t="str">
        <f>IF(Eksplikatsioon!J50=0,"",Eksplikatsioon!J50)</f>
        <v>Ühiskasutuses muu pind (hoone)</v>
      </c>
      <c r="H48" s="23" t="str">
        <f>IF(Eksplikatsioon!K50=0,"",Eksplikatsioon!K50)</f>
        <v/>
      </c>
      <c r="I48" s="23" t="str">
        <f>IF(Eksplikatsioon!L50=0,"",Eksplikatsioon!L50)</f>
        <v/>
      </c>
      <c r="J48" s="29">
        <f ca="1">IFERROR(IF($G48=Tabelid!$L$6,Eksplikatsioon!O50/SUM(Eksplikatsioon!$O50:'Eksplikatsioon'!$AG50),IF($G48=Tabelid!$L$4,IFERROR(SUMIFS($E:$E,$G:$G,Tabelid!$L$1,$C:$C,Tabelid!$J$4,$H:$H,J$2,$A:$A,$A48)/SUMIFS($E:$E,$G:$G,Tabelid!$L$1,$C:$C,Tabelid!$J$4,$A:$A,$A48),0),IF($G48=Tabelid!$L$5,IFERROR(SUMIFS($E:$E,$G:$G,Tabelid!$L$1,$C:$C,Tabelid!$J$4,$H:$H,J$2)/SUMIFS($E:$E,$G:$G,Tabelid!$L$1,$C:$C,Tabelid!$J$4),0),""))),"")</f>
        <v>0.79700638082175401</v>
      </c>
      <c r="K48" s="29">
        <f ca="1">IFERROR(IF($G48=Tabelid!$L$6,Eksplikatsioon!P50/SUM(Eksplikatsioon!$O50:'Eksplikatsioon'!$AG50),IF($G48=Tabelid!$L$4,IFERROR(SUMIFS($E:$E,$G:$G,Tabelid!$L$1,$C:$C,Tabelid!$J$4,$H:$H,K$2,$A:$A,$A48)/SUMIFS($E:$E,$G:$G,Tabelid!$L$1,$C:$C,Tabelid!$J$4,$A:$A,$A48),0),IF($G48=Tabelid!$L$5,IFERROR(SUMIFS($E:$E,$G:$G,Tabelid!$L$1,$C:$C,Tabelid!$J$4,$H:$H,K$2)/SUMIFS($E:$E,$G:$G,Tabelid!$L$1,$C:$C,Tabelid!$J$4),0),""))),"")</f>
        <v>1.3894686624127848E-2</v>
      </c>
      <c r="L48" s="29">
        <f ca="1">IFERROR(IF($G48=Tabelid!$L$6,Eksplikatsioon!Q50/SUM(Eksplikatsioon!$O50:'Eksplikatsioon'!$AG50),IF($G48=Tabelid!$L$4,IFERROR(SUMIFS($E:$E,$G:$G,Tabelid!$L$1,$C:$C,Tabelid!$J$4,$H:$H,L$2,$A:$A,$A48)/SUMIFS($E:$E,$G:$G,Tabelid!$L$1,$C:$C,Tabelid!$J$4,$A:$A,$A48),0),IF($G48=Tabelid!$L$5,IFERROR(SUMIFS($E:$E,$G:$G,Tabelid!$L$1,$C:$C,Tabelid!$J$4,$H:$H,L$2)/SUMIFS($E:$E,$G:$G,Tabelid!$L$1,$C:$C,Tabelid!$J$4),0),""))),"")</f>
        <v>0.14988967738088133</v>
      </c>
      <c r="M48" s="29">
        <f ca="1">IFERROR(IF($G48=Tabelid!$L$6,Eksplikatsioon!R50/SUM(Eksplikatsioon!$O50:'Eksplikatsioon'!$AG50),IF($G48=Tabelid!$L$4,IFERROR(SUMIFS($E:$E,$G:$G,Tabelid!$L$1,$C:$C,Tabelid!$J$4,$H:$H,M$2,$A:$A,$A48)/SUMIFS($E:$E,$G:$G,Tabelid!$L$1,$C:$C,Tabelid!$J$4,$A:$A,$A48),0),IF($G48=Tabelid!$L$5,IFERROR(SUMIFS($E:$E,$G:$G,Tabelid!$L$1,$C:$C,Tabelid!$J$4,$H:$H,M$2)/SUMIFS($E:$E,$G:$G,Tabelid!$L$1,$C:$C,Tabelid!$J$4),0),""))),"")</f>
        <v>3.9209255173236313E-2</v>
      </c>
      <c r="N48" s="29">
        <f ca="1">IFERROR(IF($G48=Tabelid!$L$6,Eksplikatsioon!S50/SUM(Eksplikatsioon!$O50:'Eksplikatsioon'!$AG50),IF($G48=Tabelid!$L$4,IFERROR(SUMIFS($E:$E,$G:$G,Tabelid!$L$1,$C:$C,Tabelid!$J$4,$H:$H,N$2,$A:$A,$A48)/SUMIFS($E:$E,$G:$G,Tabelid!$L$1,$C:$C,Tabelid!$J$4,$A:$A,$A48),0),IF($G48=Tabelid!$L$5,IFERROR(SUMIFS($E:$E,$G:$G,Tabelid!$L$1,$C:$C,Tabelid!$J$4,$H:$H,N$2)/SUMIFS($E:$E,$G:$G,Tabelid!$L$1,$C:$C,Tabelid!$J$4),0),""))),"")</f>
        <v>0</v>
      </c>
      <c r="O48" s="29">
        <f ca="1">IFERROR(IF($G48=Tabelid!$L$6,Eksplikatsioon!T50/SUM(Eksplikatsioon!$O50:'Eksplikatsioon'!$AG50),IF($G48=Tabelid!$L$4,IFERROR(SUMIFS($E:$E,$G:$G,Tabelid!$L$1,$C:$C,Tabelid!$J$4,$H:$H,O$2,$A:$A,$A48)/SUMIFS($E:$E,$G:$G,Tabelid!$L$1,$C:$C,Tabelid!$J$4,$A:$A,$A48),0),IF($G48=Tabelid!$L$5,IFERROR(SUMIFS($E:$E,$G:$G,Tabelid!$L$1,$C:$C,Tabelid!$J$4,$H:$H,O$2)/SUMIFS($E:$E,$G:$G,Tabelid!$L$1,$C:$C,Tabelid!$J$4),0),""))),"")</f>
        <v>0</v>
      </c>
      <c r="P48" s="29">
        <f ca="1">IFERROR(IF($G48=Tabelid!$L$6,Eksplikatsioon!U50/SUM(Eksplikatsioon!$O50:'Eksplikatsioon'!$AG50),IF($G48=Tabelid!$L$4,IFERROR(SUMIFS($E:$E,$G:$G,Tabelid!$L$1,$C:$C,Tabelid!$J$4,$H:$H,P$2,$A:$A,$A48)/SUMIFS($E:$E,$G:$G,Tabelid!$L$1,$C:$C,Tabelid!$J$4,$A:$A,$A48),0),IF($G48=Tabelid!$L$5,IFERROR(SUMIFS($E:$E,$G:$G,Tabelid!$L$1,$C:$C,Tabelid!$J$4,$H:$H,P$2)/SUMIFS($E:$E,$G:$G,Tabelid!$L$1,$C:$C,Tabelid!$J$4),0),""))),"")</f>
        <v>0</v>
      </c>
      <c r="Q48" s="29">
        <f ca="1">IFERROR(IF($G48=Tabelid!$L$6,Eksplikatsioon!V50/SUM(Eksplikatsioon!$O50:'Eksplikatsioon'!$AG50),IF($G48=Tabelid!$L$4,IFERROR(SUMIFS($E:$E,$G:$G,Tabelid!$L$1,$C:$C,Tabelid!$J$4,$H:$H,Q$2,$A:$A,$A48)/SUMIFS($E:$E,$G:$G,Tabelid!$L$1,$C:$C,Tabelid!$J$4,$A:$A,$A48),0),IF($G48=Tabelid!$L$5,IFERROR(SUMIFS($E:$E,$G:$G,Tabelid!$L$1,$C:$C,Tabelid!$J$4,$H:$H,Q$2)/SUMIFS($E:$E,$G:$G,Tabelid!$L$1,$C:$C,Tabelid!$J$4),0),""))),"")</f>
        <v>0</v>
      </c>
      <c r="R48" s="29">
        <f ca="1">IFERROR(IF($G48=Tabelid!$L$6,Eksplikatsioon!W50/SUM(Eksplikatsioon!$O50:'Eksplikatsioon'!$AG50),IF($G48=Tabelid!$L$4,IFERROR(SUMIFS($E:$E,$G:$G,Tabelid!$L$1,$C:$C,Tabelid!$J$4,$H:$H,R$2,$A:$A,$A48)/SUMIFS($E:$E,$G:$G,Tabelid!$L$1,$C:$C,Tabelid!$J$4,$A:$A,$A48),0),IF($G48=Tabelid!$L$5,IFERROR(SUMIFS($E:$E,$G:$G,Tabelid!$L$1,$C:$C,Tabelid!$J$4,$H:$H,R$2)/SUMIFS($E:$E,$G:$G,Tabelid!$L$1,$C:$C,Tabelid!$J$4),0),""))),"")</f>
        <v>0</v>
      </c>
      <c r="S48" s="29">
        <f ca="1">IFERROR(IF($G48=Tabelid!$L$6,Eksplikatsioon!X50/SUM(Eksplikatsioon!$O50:'Eksplikatsioon'!$AG50),IF($G48=Tabelid!$L$4,IFERROR(SUMIFS($E:$E,$G:$G,Tabelid!$L$1,$C:$C,Tabelid!$J$4,$H:$H,S$2,$A:$A,$A48)/SUMIFS($E:$E,$G:$G,Tabelid!$L$1,$C:$C,Tabelid!$J$4,$A:$A,$A48),0),IF($G48=Tabelid!$L$5,IFERROR(SUMIFS($E:$E,$G:$G,Tabelid!$L$1,$C:$C,Tabelid!$J$4,$H:$H,S$2)/SUMIFS($E:$E,$G:$G,Tabelid!$L$1,$C:$C,Tabelid!$J$4),0),""))),"")</f>
        <v>0</v>
      </c>
      <c r="T48" s="29">
        <f ca="1">IFERROR(IF($G48=Tabelid!$L$6,Eksplikatsioon!Y50/SUM(Eksplikatsioon!$O50:'Eksplikatsioon'!$AG50),IF($G48=Tabelid!$L$4,IFERROR(SUMIFS($E:$E,$G:$G,Tabelid!$L$1,$C:$C,Tabelid!$J$4,$H:$H,T$2,$A:$A,$A48)/SUMIFS($E:$E,$G:$G,Tabelid!$L$1,$C:$C,Tabelid!$J$4,$A:$A,$A48),0),IF($G48=Tabelid!$L$5,IFERROR(SUMIFS($E:$E,$G:$G,Tabelid!$L$1,$C:$C,Tabelid!$J$4,$H:$H,T$2)/SUMIFS($E:$E,$G:$G,Tabelid!$L$1,$C:$C,Tabelid!$J$4),0),""))),"")</f>
        <v>0</v>
      </c>
      <c r="U48" s="29">
        <f ca="1">IFERROR(IF($G48=Tabelid!$L$6,Eksplikatsioon!Z50/SUM(Eksplikatsioon!$O50:'Eksplikatsioon'!$AG50),IF($G48=Tabelid!$L$4,IFERROR(SUMIFS($E:$E,$G:$G,Tabelid!$L$1,$C:$C,Tabelid!$J$4,$H:$H,U$2,$A:$A,$A48)/SUMIFS($E:$E,$G:$G,Tabelid!$L$1,$C:$C,Tabelid!$J$4,$A:$A,$A48),0),IF($G48=Tabelid!$L$5,IFERROR(SUMIFS($E:$E,$G:$G,Tabelid!$L$1,$C:$C,Tabelid!$J$4,$H:$H,U$2)/SUMIFS($E:$E,$G:$G,Tabelid!$L$1,$C:$C,Tabelid!$J$4),0),""))),"")</f>
        <v>0</v>
      </c>
      <c r="V48" s="29">
        <f ca="1">IFERROR(IF($G48=Tabelid!$L$6,Eksplikatsioon!AA50/SUM(Eksplikatsioon!$O50:'Eksplikatsioon'!$AG50),IF($G48=Tabelid!$L$4,IFERROR(SUMIFS($E:$E,$G:$G,Tabelid!$L$1,$C:$C,Tabelid!$J$4,$H:$H,V$2,$A:$A,$A48)/SUMIFS($E:$E,$G:$G,Tabelid!$L$1,$C:$C,Tabelid!$J$4,$A:$A,$A48),0),IF($G48=Tabelid!$L$5,IFERROR(SUMIFS($E:$E,$G:$G,Tabelid!$L$1,$C:$C,Tabelid!$J$4,$H:$H,V$2)/SUMIFS($E:$E,$G:$G,Tabelid!$L$1,$C:$C,Tabelid!$J$4),0),""))),"")</f>
        <v>0</v>
      </c>
      <c r="W48" s="29">
        <f ca="1">IFERROR(IF($G48=Tabelid!$L$6,Eksplikatsioon!AB50/SUM(Eksplikatsioon!$O50:'Eksplikatsioon'!$AG50),IF($G48=Tabelid!$L$4,IFERROR(SUMIFS($E:$E,$G:$G,Tabelid!$L$1,$C:$C,Tabelid!$J$4,$H:$H,W$2,$A:$A,$A48)/SUMIFS($E:$E,$G:$G,Tabelid!$L$1,$C:$C,Tabelid!$J$4,$A:$A,$A48),0),IF($G48=Tabelid!$L$5,IFERROR(SUMIFS($E:$E,$G:$G,Tabelid!$L$1,$C:$C,Tabelid!$J$4,$H:$H,W$2)/SUMIFS($E:$E,$G:$G,Tabelid!$L$1,$C:$C,Tabelid!$J$4),0),""))),"")</f>
        <v>0</v>
      </c>
      <c r="X48" s="29">
        <f ca="1">IFERROR(IF($G48=Tabelid!$L$6,Eksplikatsioon!AC50/SUM(Eksplikatsioon!$O50:'Eksplikatsioon'!$AG50),IF($G48=Tabelid!$L$4,IFERROR(SUMIFS($E:$E,$G:$G,Tabelid!$L$1,$C:$C,Tabelid!$J$4,$H:$H,X$2,$A:$A,$A48)/SUMIFS($E:$E,$G:$G,Tabelid!$L$1,$C:$C,Tabelid!$J$4,$A:$A,$A48),0),IF($G48=Tabelid!$L$5,IFERROR(SUMIFS($E:$E,$G:$G,Tabelid!$L$1,$C:$C,Tabelid!$J$4,$H:$H,X$2)/SUMIFS($E:$E,$G:$G,Tabelid!$L$1,$C:$C,Tabelid!$J$4),0),""))),"")</f>
        <v>0</v>
      </c>
      <c r="Y48" s="29">
        <f ca="1">IFERROR(IF($G48=Tabelid!$L$6,Eksplikatsioon!AD50/SUM(Eksplikatsioon!$O50:'Eksplikatsioon'!$AG50),IF($G48=Tabelid!$L$4,IFERROR(SUMIFS($E:$E,$G:$G,Tabelid!$L$1,$C:$C,Tabelid!$J$4,$H:$H,Y$2,$A:$A,$A48)/SUMIFS($E:$E,$G:$G,Tabelid!$L$1,$C:$C,Tabelid!$J$4,$A:$A,$A48),0),IF($G48=Tabelid!$L$5,IFERROR(SUMIFS($E:$E,$G:$G,Tabelid!$L$1,$C:$C,Tabelid!$J$4,$H:$H,Y$2)/SUMIFS($E:$E,$G:$G,Tabelid!$L$1,$C:$C,Tabelid!$J$4),0),""))),"")</f>
        <v>0</v>
      </c>
      <c r="Z48" s="29">
        <f ca="1">IFERROR(IF($G48=Tabelid!$L$6,Eksplikatsioon!AE50/SUM(Eksplikatsioon!$O50:'Eksplikatsioon'!$AG50),IF($G48=Tabelid!$L$4,IFERROR(SUMIFS($E:$E,$G:$G,Tabelid!$L$1,$C:$C,Tabelid!$J$4,$H:$H,Z$2,$A:$A,$A48)/SUMIFS($E:$E,$G:$G,Tabelid!$L$1,$C:$C,Tabelid!$J$4,$A:$A,$A48),0),IF($G48=Tabelid!$L$5,IFERROR(SUMIFS($E:$E,$G:$G,Tabelid!$L$1,$C:$C,Tabelid!$J$4,$H:$H,Z$2)/SUMIFS($E:$E,$G:$G,Tabelid!$L$1,$C:$C,Tabelid!$J$4),0),""))),"")</f>
        <v>0</v>
      </c>
      <c r="AA48" s="29">
        <f ca="1">IFERROR(IF($G48=Tabelid!$L$6,Eksplikatsioon!AF50/SUM(Eksplikatsioon!$O50:'Eksplikatsioon'!$AG50),IF($G48=Tabelid!$L$4,IFERROR(SUMIFS($E:$E,$G:$G,Tabelid!$L$1,$C:$C,Tabelid!$J$4,$H:$H,AA$2,$A:$A,$A48)/SUMIFS($E:$E,$G:$G,Tabelid!$L$1,$C:$C,Tabelid!$J$4,$A:$A,$A48),0),IF($G48=Tabelid!$L$5,IFERROR(SUMIFS($E:$E,$G:$G,Tabelid!$L$1,$C:$C,Tabelid!$J$4,$H:$H,AA$2)/SUMIFS($E:$E,$G:$G,Tabelid!$L$1,$C:$C,Tabelid!$J$4),0),""))),"")</f>
        <v>0</v>
      </c>
      <c r="AB48" s="29">
        <f ca="1">IFERROR(IF($G48=Tabelid!$L$6,Eksplikatsioon!AG50/SUM(Eksplikatsioon!$O50:'Eksplikatsioon'!$AG50),IF($G48=Tabelid!$L$4,IFERROR(SUMIFS($E:$E,$G:$G,Tabelid!$L$1,$C:$C,Tabelid!$J$4,$H:$H,AB$2,$A:$A,$A48)/SUMIFS($E:$E,$G:$G,Tabelid!$L$1,$C:$C,Tabelid!$J$4,$A:$A,$A48),0),IF($G48=Tabelid!$L$5,IFERROR(SUMIFS($E:$E,$G:$G,Tabelid!$L$1,$C:$C,Tabelid!$J$4,$H:$H,AB$2)/SUMIFS($E:$E,$G:$G,Tabelid!$L$1,$C:$C,Tabelid!$J$4),0),""))),"")</f>
        <v>0</v>
      </c>
      <c r="AC48" s="29">
        <f ca="1">IFERROR(IF($G48=Tabelid!$L$6,$E48*J48,IFERROR($E48*J48/SUM($J48:$AB48)*(Eksplikatsioon!O50)/SUMPRODUCT($J48:$AB48,Eksplikatsioon!$O50:$AG50),"")),"")</f>
        <v>40.492652394775043</v>
      </c>
      <c r="AD48" s="29">
        <f ca="1">IFERROR(IF($G48=Tabelid!$L$6,$E48*K48,IFERROR($E48*K48/SUM($J48:$AB48)*(Eksplikatsioon!P50)/SUMPRODUCT($J48:$AB48,Eksplikatsioon!$O50:$AG50),"")),"")</f>
        <v>0</v>
      </c>
      <c r="AE48" s="29">
        <f ca="1">IFERROR(IF($G48=Tabelid!$L$6,$E48*L48,IFERROR($E48*L48/SUM($J48:$AB48)*(Eksplikatsioon!Q50)/SUMPRODUCT($J48:$AB48,Eksplikatsioon!$O50:$AG50),"")),"")</f>
        <v>7.6152848330914402</v>
      </c>
      <c r="AF48" s="29">
        <f ca="1">IFERROR(IF($G48=Tabelid!$L$6,$E48*M48,IFERROR($E48*M48/SUM($J48:$AB48)*(Eksplikatsioon!R50)/SUMPRODUCT($J48:$AB48,Eksplikatsioon!$O50:$AG50),"")),"")</f>
        <v>1.9920627721335278</v>
      </c>
      <c r="AG48" s="29">
        <f ca="1">IFERROR(IF($G48=Tabelid!$L$6,$E48*N48,IFERROR($E48*N48/SUM($J48:$AB48)*(Eksplikatsioon!S50)/SUMPRODUCT($J48:$AB48,Eksplikatsioon!$O50:$AG50),"")),"")</f>
        <v>0</v>
      </c>
      <c r="AH48" s="29">
        <f ca="1">IFERROR(IF($G48=Tabelid!$L$6,$E48*O48,IFERROR($E48*O48/SUM($J48:$AB48)*(Eksplikatsioon!T50)/SUMPRODUCT($J48:$AB48,Eksplikatsioon!$O50:$AG50),"")),"")</f>
        <v>0</v>
      </c>
      <c r="AI48" s="29">
        <f ca="1">IFERROR(IF($G48=Tabelid!$L$6,$E48*P48,IFERROR($E48*P48/SUM($J48:$AB48)*(Eksplikatsioon!U50)/SUMPRODUCT($J48:$AB48,Eksplikatsioon!$O50:$AG50),"")),"")</f>
        <v>0</v>
      </c>
      <c r="AJ48" s="29">
        <f ca="1">IFERROR(IF($G48=Tabelid!$L$6,$E48*Q48,IFERROR($E48*Q48/SUM($J48:$AB48)*(Eksplikatsioon!V50)/SUMPRODUCT($J48:$AB48,Eksplikatsioon!$O50:$AG50),"")),"")</f>
        <v>0</v>
      </c>
      <c r="AK48" s="29">
        <f ca="1">IFERROR(IF($G48=Tabelid!$L$6,$E48*R48,IFERROR($E48*R48/SUM($J48:$AB48)*(Eksplikatsioon!W50)/SUMPRODUCT($J48:$AB48,Eksplikatsioon!$O50:$AG50),"")),"")</f>
        <v>0</v>
      </c>
      <c r="AL48" s="29">
        <f ca="1">IFERROR(IF($G48=Tabelid!$L$6,$E48*S48,IFERROR($E48*S48/SUM($J48:$AB48)*(Eksplikatsioon!X50)/SUMPRODUCT($J48:$AB48,Eksplikatsioon!$O50:$AG50),"")),"")</f>
        <v>0</v>
      </c>
      <c r="AM48" s="29">
        <f ca="1">IFERROR(IF($G48=Tabelid!$L$6,$E48*T48,IFERROR($E48*T48/SUM($J48:$AB48)*(Eksplikatsioon!Y50)/SUMPRODUCT($J48:$AB48,Eksplikatsioon!$O50:$AG50),"")),"")</f>
        <v>0</v>
      </c>
      <c r="AN48" s="29">
        <f ca="1">IFERROR(IF($G48=Tabelid!$L$6,$E48*U48,IFERROR($E48*U48/SUM($J48:$AB48)*(Eksplikatsioon!Z50)/SUMPRODUCT($J48:$AB48,Eksplikatsioon!$O50:$AG50),"")),"")</f>
        <v>0</v>
      </c>
      <c r="AO48" s="29">
        <f ca="1">IFERROR(IF($G48=Tabelid!$L$6,$E48*V48,IFERROR($E48*V48/SUM($J48:$AB48)*(Eksplikatsioon!AA50)/SUMPRODUCT($J48:$AB48,Eksplikatsioon!$O50:$AG50),"")),"")</f>
        <v>0</v>
      </c>
      <c r="AP48" s="29">
        <f ca="1">IFERROR(IF($G48=Tabelid!$L$6,$E48*W48,IFERROR($E48*W48/SUM($J48:$AB48)*(Eksplikatsioon!AB50)/SUMPRODUCT($J48:$AB48,Eksplikatsioon!$O50:$AG50),"")),"")</f>
        <v>0</v>
      </c>
      <c r="AQ48" s="29">
        <f ca="1">IFERROR(IF($G48=Tabelid!$L$6,$E48*X48,IFERROR($E48*X48/SUM($J48:$AB48)*(Eksplikatsioon!AC50)/SUMPRODUCT($J48:$AB48,Eksplikatsioon!$O50:$AG50),"")),"")</f>
        <v>0</v>
      </c>
      <c r="AR48" s="29">
        <f ca="1">IFERROR(IF($G48=Tabelid!$L$6,$E48*Y48,IFERROR($E48*Y48/SUM($J48:$AB48)*(Eksplikatsioon!AD50)/SUMPRODUCT($J48:$AB48,Eksplikatsioon!$O50:$AG50),"")),"")</f>
        <v>0</v>
      </c>
      <c r="AS48" s="29">
        <f ca="1">IFERROR(IF($G48=Tabelid!$L$6,$E48*Z48,IFERROR($E48*Z48/SUM($J48:$AB48)*(Eksplikatsioon!AE50)/SUMPRODUCT($J48:$AB48,Eksplikatsioon!$O50:$AG50),"")),"")</f>
        <v>0</v>
      </c>
      <c r="AT48" s="29">
        <f ca="1">IFERROR(IF($G48=Tabelid!$L$6,$E48*AA48,IFERROR($E48*AA48/SUM($J48:$AB48)*(Eksplikatsioon!AF50)/SUMPRODUCT($J48:$AB48,Eksplikatsioon!$O50:$AG50),"")),"")</f>
        <v>0</v>
      </c>
      <c r="AU48" s="29">
        <f ca="1">IFERROR(IF($G48=Tabelid!$L$6,$E48*AB48,IFERROR($E48*AB48/SUM($J48:$AB48)*(Eksplikatsioon!AG50)/SUMPRODUCT($J48:$AB48,Eksplikatsioon!$O50:$AG50),"")),"")</f>
        <v>0</v>
      </c>
      <c r="AW48" s="37" t="str">
        <f t="shared" si="5"/>
        <v/>
      </c>
      <c r="AX48" s="37" t="str">
        <f t="shared" si="6"/>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7"/>
        <v/>
      </c>
      <c r="BD48" s="45" t="str">
        <f t="shared" ca="1" si="8"/>
        <v/>
      </c>
      <c r="BF48" s="36"/>
      <c r="BG48" s="36"/>
    </row>
    <row r="49" spans="1:59" x14ac:dyDescent="0.25">
      <c r="A49" s="23" t="str">
        <f>IF(Eksplikatsioon!A51=0,"",Eksplikatsioon!A51)</f>
        <v>00</v>
      </c>
      <c r="B49" s="56" t="str">
        <f>IF(Eksplikatsioon!B51=0,"",Eksplikatsioon!B51)</f>
        <v>041a</v>
      </c>
      <c r="C49" s="23" t="str">
        <f>IF(Eksplikatsioon!C51=0,"",Eksplikatsioon!C51)</f>
        <v>ÜÜRITAV PIND</v>
      </c>
      <c r="D49" s="23" t="str">
        <f>IF(Eksplikatsioon!D51=0,"",Eksplikatsioon!D51)</f>
        <v>Koridor</v>
      </c>
      <c r="E49" s="54">
        <f>IF(Eksplikatsioon!F51=0,"",Eksplikatsioon!F51)</f>
        <v>43.9</v>
      </c>
      <c r="F49" s="23" t="str">
        <f>IF(Eksplikatsioon!H51=0,"",Eksplikatsioon!H51)</f>
        <v>RAM, TK, vakants</v>
      </c>
      <c r="G49" s="23" t="str">
        <f>IF(Eksplikatsioon!J51=0,"",Eksplikatsioon!J51)</f>
        <v>Ühiskasutuses muu pind (hoone)</v>
      </c>
      <c r="H49" s="23" t="str">
        <f>IF(Eksplikatsioon!K51=0,"",Eksplikatsioon!K51)</f>
        <v/>
      </c>
      <c r="I49" s="23" t="str">
        <f>IF(Eksplikatsioon!L51=0,"",Eksplikatsioon!L51)</f>
        <v/>
      </c>
      <c r="J49" s="29">
        <f ca="1">IFERROR(IF($G49=Tabelid!$L$6,Eksplikatsioon!O51/SUM(Eksplikatsioon!$O51:'Eksplikatsioon'!$AG51),IF($G49=Tabelid!$L$4,IFERROR(SUMIFS($E:$E,$G:$G,Tabelid!$L$1,$C:$C,Tabelid!$J$4,$H:$H,J$2,$A:$A,$A49)/SUMIFS($E:$E,$G:$G,Tabelid!$L$1,$C:$C,Tabelid!$J$4,$A:$A,$A49),0),IF($G49=Tabelid!$L$5,IFERROR(SUMIFS($E:$E,$G:$G,Tabelid!$L$1,$C:$C,Tabelid!$J$4,$H:$H,J$2)/SUMIFS($E:$E,$G:$G,Tabelid!$L$1,$C:$C,Tabelid!$J$4),0),""))),"")</f>
        <v>0.79700638082175401</v>
      </c>
      <c r="K49" s="29">
        <f ca="1">IFERROR(IF($G49=Tabelid!$L$6,Eksplikatsioon!P51/SUM(Eksplikatsioon!$O51:'Eksplikatsioon'!$AG51),IF($G49=Tabelid!$L$4,IFERROR(SUMIFS($E:$E,$G:$G,Tabelid!$L$1,$C:$C,Tabelid!$J$4,$H:$H,K$2,$A:$A,$A49)/SUMIFS($E:$E,$G:$G,Tabelid!$L$1,$C:$C,Tabelid!$J$4,$A:$A,$A49),0),IF($G49=Tabelid!$L$5,IFERROR(SUMIFS($E:$E,$G:$G,Tabelid!$L$1,$C:$C,Tabelid!$J$4,$H:$H,K$2)/SUMIFS($E:$E,$G:$G,Tabelid!$L$1,$C:$C,Tabelid!$J$4),0),""))),"")</f>
        <v>1.3894686624127848E-2</v>
      </c>
      <c r="L49" s="29">
        <f ca="1">IFERROR(IF($G49=Tabelid!$L$6,Eksplikatsioon!Q51/SUM(Eksplikatsioon!$O51:'Eksplikatsioon'!$AG51),IF($G49=Tabelid!$L$4,IFERROR(SUMIFS($E:$E,$G:$G,Tabelid!$L$1,$C:$C,Tabelid!$J$4,$H:$H,L$2,$A:$A,$A49)/SUMIFS($E:$E,$G:$G,Tabelid!$L$1,$C:$C,Tabelid!$J$4,$A:$A,$A49),0),IF($G49=Tabelid!$L$5,IFERROR(SUMIFS($E:$E,$G:$G,Tabelid!$L$1,$C:$C,Tabelid!$J$4,$H:$H,L$2)/SUMIFS($E:$E,$G:$G,Tabelid!$L$1,$C:$C,Tabelid!$J$4),0),""))),"")</f>
        <v>0.14988967738088133</v>
      </c>
      <c r="M49" s="29">
        <f ca="1">IFERROR(IF($G49=Tabelid!$L$6,Eksplikatsioon!R51/SUM(Eksplikatsioon!$O51:'Eksplikatsioon'!$AG51),IF($G49=Tabelid!$L$4,IFERROR(SUMIFS($E:$E,$G:$G,Tabelid!$L$1,$C:$C,Tabelid!$J$4,$H:$H,M$2,$A:$A,$A49)/SUMIFS($E:$E,$G:$G,Tabelid!$L$1,$C:$C,Tabelid!$J$4,$A:$A,$A49),0),IF($G49=Tabelid!$L$5,IFERROR(SUMIFS($E:$E,$G:$G,Tabelid!$L$1,$C:$C,Tabelid!$J$4,$H:$H,M$2)/SUMIFS($E:$E,$G:$G,Tabelid!$L$1,$C:$C,Tabelid!$J$4),0),""))),"")</f>
        <v>3.9209255173236313E-2</v>
      </c>
      <c r="N49" s="29">
        <f ca="1">IFERROR(IF($G49=Tabelid!$L$6,Eksplikatsioon!S51/SUM(Eksplikatsioon!$O51:'Eksplikatsioon'!$AG51),IF($G49=Tabelid!$L$4,IFERROR(SUMIFS($E:$E,$G:$G,Tabelid!$L$1,$C:$C,Tabelid!$J$4,$H:$H,N$2,$A:$A,$A49)/SUMIFS($E:$E,$G:$G,Tabelid!$L$1,$C:$C,Tabelid!$J$4,$A:$A,$A49),0),IF($G49=Tabelid!$L$5,IFERROR(SUMIFS($E:$E,$G:$G,Tabelid!$L$1,$C:$C,Tabelid!$J$4,$H:$H,N$2)/SUMIFS($E:$E,$G:$G,Tabelid!$L$1,$C:$C,Tabelid!$J$4),0),""))),"")</f>
        <v>0</v>
      </c>
      <c r="O49" s="29">
        <f ca="1">IFERROR(IF($G49=Tabelid!$L$6,Eksplikatsioon!T51/SUM(Eksplikatsioon!$O51:'Eksplikatsioon'!$AG51),IF($G49=Tabelid!$L$4,IFERROR(SUMIFS($E:$E,$G:$G,Tabelid!$L$1,$C:$C,Tabelid!$J$4,$H:$H,O$2,$A:$A,$A49)/SUMIFS($E:$E,$G:$G,Tabelid!$L$1,$C:$C,Tabelid!$J$4,$A:$A,$A49),0),IF($G49=Tabelid!$L$5,IFERROR(SUMIFS($E:$E,$G:$G,Tabelid!$L$1,$C:$C,Tabelid!$J$4,$H:$H,O$2)/SUMIFS($E:$E,$G:$G,Tabelid!$L$1,$C:$C,Tabelid!$J$4),0),""))),"")</f>
        <v>0</v>
      </c>
      <c r="P49" s="29">
        <f ca="1">IFERROR(IF($G49=Tabelid!$L$6,Eksplikatsioon!U51/SUM(Eksplikatsioon!$O51:'Eksplikatsioon'!$AG51),IF($G49=Tabelid!$L$4,IFERROR(SUMIFS($E:$E,$G:$G,Tabelid!$L$1,$C:$C,Tabelid!$J$4,$H:$H,P$2,$A:$A,$A49)/SUMIFS($E:$E,$G:$G,Tabelid!$L$1,$C:$C,Tabelid!$J$4,$A:$A,$A49),0),IF($G49=Tabelid!$L$5,IFERROR(SUMIFS($E:$E,$G:$G,Tabelid!$L$1,$C:$C,Tabelid!$J$4,$H:$H,P$2)/SUMIFS($E:$E,$G:$G,Tabelid!$L$1,$C:$C,Tabelid!$J$4),0),""))),"")</f>
        <v>0</v>
      </c>
      <c r="Q49" s="29">
        <f ca="1">IFERROR(IF($G49=Tabelid!$L$6,Eksplikatsioon!V51/SUM(Eksplikatsioon!$O51:'Eksplikatsioon'!$AG51),IF($G49=Tabelid!$L$4,IFERROR(SUMIFS($E:$E,$G:$G,Tabelid!$L$1,$C:$C,Tabelid!$J$4,$H:$H,Q$2,$A:$A,$A49)/SUMIFS($E:$E,$G:$G,Tabelid!$L$1,$C:$C,Tabelid!$J$4,$A:$A,$A49),0),IF($G49=Tabelid!$L$5,IFERROR(SUMIFS($E:$E,$G:$G,Tabelid!$L$1,$C:$C,Tabelid!$J$4,$H:$H,Q$2)/SUMIFS($E:$E,$G:$G,Tabelid!$L$1,$C:$C,Tabelid!$J$4),0),""))),"")</f>
        <v>0</v>
      </c>
      <c r="R49" s="29">
        <f ca="1">IFERROR(IF($G49=Tabelid!$L$6,Eksplikatsioon!W51/SUM(Eksplikatsioon!$O51:'Eksplikatsioon'!$AG51),IF($G49=Tabelid!$L$4,IFERROR(SUMIFS($E:$E,$G:$G,Tabelid!$L$1,$C:$C,Tabelid!$J$4,$H:$H,R$2,$A:$A,$A49)/SUMIFS($E:$E,$G:$G,Tabelid!$L$1,$C:$C,Tabelid!$J$4,$A:$A,$A49),0),IF($G49=Tabelid!$L$5,IFERROR(SUMIFS($E:$E,$G:$G,Tabelid!$L$1,$C:$C,Tabelid!$J$4,$H:$H,R$2)/SUMIFS($E:$E,$G:$G,Tabelid!$L$1,$C:$C,Tabelid!$J$4),0),""))),"")</f>
        <v>0</v>
      </c>
      <c r="S49" s="29">
        <f ca="1">IFERROR(IF($G49=Tabelid!$L$6,Eksplikatsioon!X51/SUM(Eksplikatsioon!$O51:'Eksplikatsioon'!$AG51),IF($G49=Tabelid!$L$4,IFERROR(SUMIFS($E:$E,$G:$G,Tabelid!$L$1,$C:$C,Tabelid!$J$4,$H:$H,S$2,$A:$A,$A49)/SUMIFS($E:$E,$G:$G,Tabelid!$L$1,$C:$C,Tabelid!$J$4,$A:$A,$A49),0),IF($G49=Tabelid!$L$5,IFERROR(SUMIFS($E:$E,$G:$G,Tabelid!$L$1,$C:$C,Tabelid!$J$4,$H:$H,S$2)/SUMIFS($E:$E,$G:$G,Tabelid!$L$1,$C:$C,Tabelid!$J$4),0),""))),"")</f>
        <v>0</v>
      </c>
      <c r="T49" s="29">
        <f ca="1">IFERROR(IF($G49=Tabelid!$L$6,Eksplikatsioon!Y51/SUM(Eksplikatsioon!$O51:'Eksplikatsioon'!$AG51),IF($G49=Tabelid!$L$4,IFERROR(SUMIFS($E:$E,$G:$G,Tabelid!$L$1,$C:$C,Tabelid!$J$4,$H:$H,T$2,$A:$A,$A49)/SUMIFS($E:$E,$G:$G,Tabelid!$L$1,$C:$C,Tabelid!$J$4,$A:$A,$A49),0),IF($G49=Tabelid!$L$5,IFERROR(SUMIFS($E:$E,$G:$G,Tabelid!$L$1,$C:$C,Tabelid!$J$4,$H:$H,T$2)/SUMIFS($E:$E,$G:$G,Tabelid!$L$1,$C:$C,Tabelid!$J$4),0),""))),"")</f>
        <v>0</v>
      </c>
      <c r="U49" s="29">
        <f ca="1">IFERROR(IF($G49=Tabelid!$L$6,Eksplikatsioon!Z51/SUM(Eksplikatsioon!$O51:'Eksplikatsioon'!$AG51),IF($G49=Tabelid!$L$4,IFERROR(SUMIFS($E:$E,$G:$G,Tabelid!$L$1,$C:$C,Tabelid!$J$4,$H:$H,U$2,$A:$A,$A49)/SUMIFS($E:$E,$G:$G,Tabelid!$L$1,$C:$C,Tabelid!$J$4,$A:$A,$A49),0),IF($G49=Tabelid!$L$5,IFERROR(SUMIFS($E:$E,$G:$G,Tabelid!$L$1,$C:$C,Tabelid!$J$4,$H:$H,U$2)/SUMIFS($E:$E,$G:$G,Tabelid!$L$1,$C:$C,Tabelid!$J$4),0),""))),"")</f>
        <v>0</v>
      </c>
      <c r="V49" s="29">
        <f ca="1">IFERROR(IF($G49=Tabelid!$L$6,Eksplikatsioon!AA51/SUM(Eksplikatsioon!$O51:'Eksplikatsioon'!$AG51),IF($G49=Tabelid!$L$4,IFERROR(SUMIFS($E:$E,$G:$G,Tabelid!$L$1,$C:$C,Tabelid!$J$4,$H:$H,V$2,$A:$A,$A49)/SUMIFS($E:$E,$G:$G,Tabelid!$L$1,$C:$C,Tabelid!$J$4,$A:$A,$A49),0),IF($G49=Tabelid!$L$5,IFERROR(SUMIFS($E:$E,$G:$G,Tabelid!$L$1,$C:$C,Tabelid!$J$4,$H:$H,V$2)/SUMIFS($E:$E,$G:$G,Tabelid!$L$1,$C:$C,Tabelid!$J$4),0),""))),"")</f>
        <v>0</v>
      </c>
      <c r="W49" s="29">
        <f ca="1">IFERROR(IF($G49=Tabelid!$L$6,Eksplikatsioon!AB51/SUM(Eksplikatsioon!$O51:'Eksplikatsioon'!$AG51),IF($G49=Tabelid!$L$4,IFERROR(SUMIFS($E:$E,$G:$G,Tabelid!$L$1,$C:$C,Tabelid!$J$4,$H:$H,W$2,$A:$A,$A49)/SUMIFS($E:$E,$G:$G,Tabelid!$L$1,$C:$C,Tabelid!$J$4,$A:$A,$A49),0),IF($G49=Tabelid!$L$5,IFERROR(SUMIFS($E:$E,$G:$G,Tabelid!$L$1,$C:$C,Tabelid!$J$4,$H:$H,W$2)/SUMIFS($E:$E,$G:$G,Tabelid!$L$1,$C:$C,Tabelid!$J$4),0),""))),"")</f>
        <v>0</v>
      </c>
      <c r="X49" s="29">
        <f ca="1">IFERROR(IF($G49=Tabelid!$L$6,Eksplikatsioon!AC51/SUM(Eksplikatsioon!$O51:'Eksplikatsioon'!$AG51),IF($G49=Tabelid!$L$4,IFERROR(SUMIFS($E:$E,$G:$G,Tabelid!$L$1,$C:$C,Tabelid!$J$4,$H:$H,X$2,$A:$A,$A49)/SUMIFS($E:$E,$G:$G,Tabelid!$L$1,$C:$C,Tabelid!$J$4,$A:$A,$A49),0),IF($G49=Tabelid!$L$5,IFERROR(SUMIFS($E:$E,$G:$G,Tabelid!$L$1,$C:$C,Tabelid!$J$4,$H:$H,X$2)/SUMIFS($E:$E,$G:$G,Tabelid!$L$1,$C:$C,Tabelid!$J$4),0),""))),"")</f>
        <v>0</v>
      </c>
      <c r="Y49" s="29">
        <f ca="1">IFERROR(IF($G49=Tabelid!$L$6,Eksplikatsioon!AD51/SUM(Eksplikatsioon!$O51:'Eksplikatsioon'!$AG51),IF($G49=Tabelid!$L$4,IFERROR(SUMIFS($E:$E,$G:$G,Tabelid!$L$1,$C:$C,Tabelid!$J$4,$H:$H,Y$2,$A:$A,$A49)/SUMIFS($E:$E,$G:$G,Tabelid!$L$1,$C:$C,Tabelid!$J$4,$A:$A,$A49),0),IF($G49=Tabelid!$L$5,IFERROR(SUMIFS($E:$E,$G:$G,Tabelid!$L$1,$C:$C,Tabelid!$J$4,$H:$H,Y$2)/SUMIFS($E:$E,$G:$G,Tabelid!$L$1,$C:$C,Tabelid!$J$4),0),""))),"")</f>
        <v>0</v>
      </c>
      <c r="Z49" s="29">
        <f ca="1">IFERROR(IF($G49=Tabelid!$L$6,Eksplikatsioon!AE51/SUM(Eksplikatsioon!$O51:'Eksplikatsioon'!$AG51),IF($G49=Tabelid!$L$4,IFERROR(SUMIFS($E:$E,$G:$G,Tabelid!$L$1,$C:$C,Tabelid!$J$4,$H:$H,Z$2,$A:$A,$A49)/SUMIFS($E:$E,$G:$G,Tabelid!$L$1,$C:$C,Tabelid!$J$4,$A:$A,$A49),0),IF($G49=Tabelid!$L$5,IFERROR(SUMIFS($E:$E,$G:$G,Tabelid!$L$1,$C:$C,Tabelid!$J$4,$H:$H,Z$2)/SUMIFS($E:$E,$G:$G,Tabelid!$L$1,$C:$C,Tabelid!$J$4),0),""))),"")</f>
        <v>0</v>
      </c>
      <c r="AA49" s="29">
        <f ca="1">IFERROR(IF($G49=Tabelid!$L$6,Eksplikatsioon!AF51/SUM(Eksplikatsioon!$O51:'Eksplikatsioon'!$AG51),IF($G49=Tabelid!$L$4,IFERROR(SUMIFS($E:$E,$G:$G,Tabelid!$L$1,$C:$C,Tabelid!$J$4,$H:$H,AA$2,$A:$A,$A49)/SUMIFS($E:$E,$G:$G,Tabelid!$L$1,$C:$C,Tabelid!$J$4,$A:$A,$A49),0),IF($G49=Tabelid!$L$5,IFERROR(SUMIFS($E:$E,$G:$G,Tabelid!$L$1,$C:$C,Tabelid!$J$4,$H:$H,AA$2)/SUMIFS($E:$E,$G:$G,Tabelid!$L$1,$C:$C,Tabelid!$J$4),0),""))),"")</f>
        <v>0</v>
      </c>
      <c r="AB49" s="29">
        <f ca="1">IFERROR(IF($G49=Tabelid!$L$6,Eksplikatsioon!AG51/SUM(Eksplikatsioon!$O51:'Eksplikatsioon'!$AG51),IF($G49=Tabelid!$L$4,IFERROR(SUMIFS($E:$E,$G:$G,Tabelid!$L$1,$C:$C,Tabelid!$J$4,$H:$H,AB$2,$A:$A,$A49)/SUMIFS($E:$E,$G:$G,Tabelid!$L$1,$C:$C,Tabelid!$J$4,$A:$A,$A49),0),IF($G49=Tabelid!$L$5,IFERROR(SUMIFS($E:$E,$G:$G,Tabelid!$L$1,$C:$C,Tabelid!$J$4,$H:$H,AB$2)/SUMIFS($E:$E,$G:$G,Tabelid!$L$1,$C:$C,Tabelid!$J$4),0),""))),"")</f>
        <v>0</v>
      </c>
      <c r="AC49" s="29">
        <f ca="1">IFERROR(IF($G49=Tabelid!$L$6,$E49*J49,IFERROR($E49*J49/SUM($J49:$AB49)*(Eksplikatsioon!O51)/SUMPRODUCT($J49:$AB49,Eksplikatsioon!$O51:$AG51),"")),"")</f>
        <v>35.481585631349795</v>
      </c>
      <c r="AD49" s="29">
        <f ca="1">IFERROR(IF($G49=Tabelid!$L$6,$E49*K49,IFERROR($E49*K49/SUM($J49:$AB49)*(Eksplikatsioon!P51)/SUMPRODUCT($J49:$AB49,Eksplikatsioon!$O51:$AG51),"")),"")</f>
        <v>0</v>
      </c>
      <c r="AE49" s="29">
        <f ca="1">IFERROR(IF($G49=Tabelid!$L$6,$E49*L49,IFERROR($E49*L49/SUM($J49:$AB49)*(Eksplikatsioon!Q51)/SUMPRODUCT($J49:$AB49,Eksplikatsioon!$O51:$AG51),"")),"")</f>
        <v>6.6728743347847148</v>
      </c>
      <c r="AF49" s="29">
        <f ca="1">IFERROR(IF($G49=Tabelid!$L$6,$E49*M49,IFERROR($E49*M49/SUM($J49:$AB49)*(Eksplikatsioon!R51)/SUMPRODUCT($J49:$AB49,Eksplikatsioon!$O51:$AG51),"")),"")</f>
        <v>1.7455400338655063</v>
      </c>
      <c r="AG49" s="29">
        <f ca="1">IFERROR(IF($G49=Tabelid!$L$6,$E49*N49,IFERROR($E49*N49/SUM($J49:$AB49)*(Eksplikatsioon!S51)/SUMPRODUCT($J49:$AB49,Eksplikatsioon!$O51:$AG51),"")),"")</f>
        <v>0</v>
      </c>
      <c r="AH49" s="29">
        <f ca="1">IFERROR(IF($G49=Tabelid!$L$6,$E49*O49,IFERROR($E49*O49/SUM($J49:$AB49)*(Eksplikatsioon!T51)/SUMPRODUCT($J49:$AB49,Eksplikatsioon!$O51:$AG51),"")),"")</f>
        <v>0</v>
      </c>
      <c r="AI49" s="29">
        <f ca="1">IFERROR(IF($G49=Tabelid!$L$6,$E49*P49,IFERROR($E49*P49/SUM($J49:$AB49)*(Eksplikatsioon!U51)/SUMPRODUCT($J49:$AB49,Eksplikatsioon!$O51:$AG51),"")),"")</f>
        <v>0</v>
      </c>
      <c r="AJ49" s="29">
        <f ca="1">IFERROR(IF($G49=Tabelid!$L$6,$E49*Q49,IFERROR($E49*Q49/SUM($J49:$AB49)*(Eksplikatsioon!V51)/SUMPRODUCT($J49:$AB49,Eksplikatsioon!$O51:$AG51),"")),"")</f>
        <v>0</v>
      </c>
      <c r="AK49" s="29">
        <f ca="1">IFERROR(IF($G49=Tabelid!$L$6,$E49*R49,IFERROR($E49*R49/SUM($J49:$AB49)*(Eksplikatsioon!W51)/SUMPRODUCT($J49:$AB49,Eksplikatsioon!$O51:$AG51),"")),"")</f>
        <v>0</v>
      </c>
      <c r="AL49" s="29">
        <f ca="1">IFERROR(IF($G49=Tabelid!$L$6,$E49*S49,IFERROR($E49*S49/SUM($J49:$AB49)*(Eksplikatsioon!X51)/SUMPRODUCT($J49:$AB49,Eksplikatsioon!$O51:$AG51),"")),"")</f>
        <v>0</v>
      </c>
      <c r="AM49" s="29">
        <f ca="1">IFERROR(IF($G49=Tabelid!$L$6,$E49*T49,IFERROR($E49*T49/SUM($J49:$AB49)*(Eksplikatsioon!Y51)/SUMPRODUCT($J49:$AB49,Eksplikatsioon!$O51:$AG51),"")),"")</f>
        <v>0</v>
      </c>
      <c r="AN49" s="29">
        <f ca="1">IFERROR(IF($G49=Tabelid!$L$6,$E49*U49,IFERROR($E49*U49/SUM($J49:$AB49)*(Eksplikatsioon!Z51)/SUMPRODUCT($J49:$AB49,Eksplikatsioon!$O51:$AG51),"")),"")</f>
        <v>0</v>
      </c>
      <c r="AO49" s="29">
        <f ca="1">IFERROR(IF($G49=Tabelid!$L$6,$E49*V49,IFERROR($E49*V49/SUM($J49:$AB49)*(Eksplikatsioon!AA51)/SUMPRODUCT($J49:$AB49,Eksplikatsioon!$O51:$AG51),"")),"")</f>
        <v>0</v>
      </c>
      <c r="AP49" s="29">
        <f ca="1">IFERROR(IF($G49=Tabelid!$L$6,$E49*W49,IFERROR($E49*W49/SUM($J49:$AB49)*(Eksplikatsioon!AB51)/SUMPRODUCT($J49:$AB49,Eksplikatsioon!$O51:$AG51),"")),"")</f>
        <v>0</v>
      </c>
      <c r="AQ49" s="29">
        <f ca="1">IFERROR(IF($G49=Tabelid!$L$6,$E49*X49,IFERROR($E49*X49/SUM($J49:$AB49)*(Eksplikatsioon!AC51)/SUMPRODUCT($J49:$AB49,Eksplikatsioon!$O51:$AG51),"")),"")</f>
        <v>0</v>
      </c>
      <c r="AR49" s="29">
        <f ca="1">IFERROR(IF($G49=Tabelid!$L$6,$E49*Y49,IFERROR($E49*Y49/SUM($J49:$AB49)*(Eksplikatsioon!AD51)/SUMPRODUCT($J49:$AB49,Eksplikatsioon!$O51:$AG51),"")),"")</f>
        <v>0</v>
      </c>
      <c r="AS49" s="29">
        <f ca="1">IFERROR(IF($G49=Tabelid!$L$6,$E49*Z49,IFERROR($E49*Z49/SUM($J49:$AB49)*(Eksplikatsioon!AE51)/SUMPRODUCT($J49:$AB49,Eksplikatsioon!$O51:$AG51),"")),"")</f>
        <v>0</v>
      </c>
      <c r="AT49" s="29">
        <f ca="1">IFERROR(IF($G49=Tabelid!$L$6,$E49*AA49,IFERROR($E49*AA49/SUM($J49:$AB49)*(Eksplikatsioon!AF51)/SUMPRODUCT($J49:$AB49,Eksplikatsioon!$O51:$AG51),"")),"")</f>
        <v>0</v>
      </c>
      <c r="AU49" s="29">
        <f ca="1">IFERROR(IF($G49=Tabelid!$L$6,$E49*AB49,IFERROR($E49*AB49/SUM($J49:$AB49)*(Eksplikatsioon!AG51)/SUMPRODUCT($J49:$AB49,Eksplikatsioon!$O51:$AG51),"")),"")</f>
        <v>0</v>
      </c>
      <c r="BF49" s="36"/>
      <c r="BG49" s="36"/>
    </row>
    <row r="50" spans="1:59" x14ac:dyDescent="0.25">
      <c r="A50" s="23" t="str">
        <f>IF(Eksplikatsioon!A52=0,"",Eksplikatsioon!A52)</f>
        <v>00</v>
      </c>
      <c r="B50" s="56" t="str">
        <f>IF(Eksplikatsioon!B52=0,"",Eksplikatsioon!B52)</f>
        <v>041b</v>
      </c>
      <c r="C50" s="23" t="str">
        <f>IF(Eksplikatsioon!C52=0,"",Eksplikatsioon!C52)</f>
        <v>ÜÜRITAV PIND</v>
      </c>
      <c r="D50" s="23" t="str">
        <f>IF(Eksplikatsioon!D52=0,"",Eksplikatsioon!D52)</f>
        <v>Koridor</v>
      </c>
      <c r="E50" s="54">
        <f>IF(Eksplikatsioon!F52=0,"",Eksplikatsioon!F52)</f>
        <v>32.299999999999997</v>
      </c>
      <c r="F50" s="23" t="str">
        <f>IF(Eksplikatsioon!H52=0,"",Eksplikatsioon!H52)</f>
        <v>RAM, vakants</v>
      </c>
      <c r="G50" s="23" t="str">
        <f>IF(Eksplikatsioon!J52=0,"",Eksplikatsioon!J52)</f>
        <v>Ühiskasutuses muu pind (hoone)</v>
      </c>
      <c r="H50" s="23" t="str">
        <f>IF(Eksplikatsioon!K52=0,"",Eksplikatsioon!K52)</f>
        <v/>
      </c>
      <c r="I50" s="23" t="str">
        <f>IF(Eksplikatsioon!L52=0,"",Eksplikatsioon!L52)</f>
        <v/>
      </c>
      <c r="J50" s="29">
        <f ca="1">IFERROR(IF($G50=Tabelid!$L$6,Eksplikatsioon!O52/SUM(Eksplikatsioon!$O52:'Eksplikatsioon'!$AG52),IF($G50=Tabelid!$L$4,IFERROR(SUMIFS($E:$E,$G:$G,Tabelid!$L$1,$C:$C,Tabelid!$J$4,$H:$H,J$2,$A:$A,$A50)/SUMIFS($E:$E,$G:$G,Tabelid!$L$1,$C:$C,Tabelid!$J$4,$A:$A,$A50),0),IF($G50=Tabelid!$L$5,IFERROR(SUMIFS($E:$E,$G:$G,Tabelid!$L$1,$C:$C,Tabelid!$J$4,$H:$H,J$2)/SUMIFS($E:$E,$G:$G,Tabelid!$L$1,$C:$C,Tabelid!$J$4),0),""))),"")</f>
        <v>0.79700638082175401</v>
      </c>
      <c r="K50" s="29">
        <f ca="1">IFERROR(IF($G50=Tabelid!$L$6,Eksplikatsioon!P52/SUM(Eksplikatsioon!$O52:'Eksplikatsioon'!$AG52),IF($G50=Tabelid!$L$4,IFERROR(SUMIFS($E:$E,$G:$G,Tabelid!$L$1,$C:$C,Tabelid!$J$4,$H:$H,K$2,$A:$A,$A50)/SUMIFS($E:$E,$G:$G,Tabelid!$L$1,$C:$C,Tabelid!$J$4,$A:$A,$A50),0),IF($G50=Tabelid!$L$5,IFERROR(SUMIFS($E:$E,$G:$G,Tabelid!$L$1,$C:$C,Tabelid!$J$4,$H:$H,K$2)/SUMIFS($E:$E,$G:$G,Tabelid!$L$1,$C:$C,Tabelid!$J$4),0),""))),"")</f>
        <v>1.3894686624127848E-2</v>
      </c>
      <c r="L50" s="29">
        <f ca="1">IFERROR(IF($G50=Tabelid!$L$6,Eksplikatsioon!Q52/SUM(Eksplikatsioon!$O52:'Eksplikatsioon'!$AG52),IF($G50=Tabelid!$L$4,IFERROR(SUMIFS($E:$E,$G:$G,Tabelid!$L$1,$C:$C,Tabelid!$J$4,$H:$H,L$2,$A:$A,$A50)/SUMIFS($E:$E,$G:$G,Tabelid!$L$1,$C:$C,Tabelid!$J$4,$A:$A,$A50),0),IF($G50=Tabelid!$L$5,IFERROR(SUMIFS($E:$E,$G:$G,Tabelid!$L$1,$C:$C,Tabelid!$J$4,$H:$H,L$2)/SUMIFS($E:$E,$G:$G,Tabelid!$L$1,$C:$C,Tabelid!$J$4),0),""))),"")</f>
        <v>0.14988967738088133</v>
      </c>
      <c r="M50" s="29">
        <f ca="1">IFERROR(IF($G50=Tabelid!$L$6,Eksplikatsioon!R52/SUM(Eksplikatsioon!$O52:'Eksplikatsioon'!$AG52),IF($G50=Tabelid!$L$4,IFERROR(SUMIFS($E:$E,$G:$G,Tabelid!$L$1,$C:$C,Tabelid!$J$4,$H:$H,M$2,$A:$A,$A50)/SUMIFS($E:$E,$G:$G,Tabelid!$L$1,$C:$C,Tabelid!$J$4,$A:$A,$A50),0),IF($G50=Tabelid!$L$5,IFERROR(SUMIFS($E:$E,$G:$G,Tabelid!$L$1,$C:$C,Tabelid!$J$4,$H:$H,M$2)/SUMIFS($E:$E,$G:$G,Tabelid!$L$1,$C:$C,Tabelid!$J$4),0),""))),"")</f>
        <v>3.9209255173236313E-2</v>
      </c>
      <c r="N50" s="29">
        <f ca="1">IFERROR(IF($G50=Tabelid!$L$6,Eksplikatsioon!S52/SUM(Eksplikatsioon!$O52:'Eksplikatsioon'!$AG52),IF($G50=Tabelid!$L$4,IFERROR(SUMIFS($E:$E,$G:$G,Tabelid!$L$1,$C:$C,Tabelid!$J$4,$H:$H,N$2,$A:$A,$A50)/SUMIFS($E:$E,$G:$G,Tabelid!$L$1,$C:$C,Tabelid!$J$4,$A:$A,$A50),0),IF($G50=Tabelid!$L$5,IFERROR(SUMIFS($E:$E,$G:$G,Tabelid!$L$1,$C:$C,Tabelid!$J$4,$H:$H,N$2)/SUMIFS($E:$E,$G:$G,Tabelid!$L$1,$C:$C,Tabelid!$J$4),0),""))),"")</f>
        <v>0</v>
      </c>
      <c r="O50" s="29">
        <f ca="1">IFERROR(IF($G50=Tabelid!$L$6,Eksplikatsioon!T52/SUM(Eksplikatsioon!$O52:'Eksplikatsioon'!$AG52),IF($G50=Tabelid!$L$4,IFERROR(SUMIFS($E:$E,$G:$G,Tabelid!$L$1,$C:$C,Tabelid!$J$4,$H:$H,O$2,$A:$A,$A50)/SUMIFS($E:$E,$G:$G,Tabelid!$L$1,$C:$C,Tabelid!$J$4,$A:$A,$A50),0),IF($G50=Tabelid!$L$5,IFERROR(SUMIFS($E:$E,$G:$G,Tabelid!$L$1,$C:$C,Tabelid!$J$4,$H:$H,O$2)/SUMIFS($E:$E,$G:$G,Tabelid!$L$1,$C:$C,Tabelid!$J$4),0),""))),"")</f>
        <v>0</v>
      </c>
      <c r="P50" s="29">
        <f ca="1">IFERROR(IF($G50=Tabelid!$L$6,Eksplikatsioon!U52/SUM(Eksplikatsioon!$O52:'Eksplikatsioon'!$AG52),IF($G50=Tabelid!$L$4,IFERROR(SUMIFS($E:$E,$G:$G,Tabelid!$L$1,$C:$C,Tabelid!$J$4,$H:$H,P$2,$A:$A,$A50)/SUMIFS($E:$E,$G:$G,Tabelid!$L$1,$C:$C,Tabelid!$J$4,$A:$A,$A50),0),IF($G50=Tabelid!$L$5,IFERROR(SUMIFS($E:$E,$G:$G,Tabelid!$L$1,$C:$C,Tabelid!$J$4,$H:$H,P$2)/SUMIFS($E:$E,$G:$G,Tabelid!$L$1,$C:$C,Tabelid!$J$4),0),""))),"")</f>
        <v>0</v>
      </c>
      <c r="Q50" s="29">
        <f ca="1">IFERROR(IF($G50=Tabelid!$L$6,Eksplikatsioon!V52/SUM(Eksplikatsioon!$O52:'Eksplikatsioon'!$AG52),IF($G50=Tabelid!$L$4,IFERROR(SUMIFS($E:$E,$G:$G,Tabelid!$L$1,$C:$C,Tabelid!$J$4,$H:$H,Q$2,$A:$A,$A50)/SUMIFS($E:$E,$G:$G,Tabelid!$L$1,$C:$C,Tabelid!$J$4,$A:$A,$A50),0),IF($G50=Tabelid!$L$5,IFERROR(SUMIFS($E:$E,$G:$G,Tabelid!$L$1,$C:$C,Tabelid!$J$4,$H:$H,Q$2)/SUMIFS($E:$E,$G:$G,Tabelid!$L$1,$C:$C,Tabelid!$J$4),0),""))),"")</f>
        <v>0</v>
      </c>
      <c r="R50" s="29">
        <f ca="1">IFERROR(IF($G50=Tabelid!$L$6,Eksplikatsioon!W52/SUM(Eksplikatsioon!$O52:'Eksplikatsioon'!$AG52),IF($G50=Tabelid!$L$4,IFERROR(SUMIFS($E:$E,$G:$G,Tabelid!$L$1,$C:$C,Tabelid!$J$4,$H:$H,R$2,$A:$A,$A50)/SUMIFS($E:$E,$G:$G,Tabelid!$L$1,$C:$C,Tabelid!$J$4,$A:$A,$A50),0),IF($G50=Tabelid!$L$5,IFERROR(SUMIFS($E:$E,$G:$G,Tabelid!$L$1,$C:$C,Tabelid!$J$4,$H:$H,R$2)/SUMIFS($E:$E,$G:$G,Tabelid!$L$1,$C:$C,Tabelid!$J$4),0),""))),"")</f>
        <v>0</v>
      </c>
      <c r="S50" s="29">
        <f ca="1">IFERROR(IF($G50=Tabelid!$L$6,Eksplikatsioon!X52/SUM(Eksplikatsioon!$O52:'Eksplikatsioon'!$AG52),IF($G50=Tabelid!$L$4,IFERROR(SUMIFS($E:$E,$G:$G,Tabelid!$L$1,$C:$C,Tabelid!$J$4,$H:$H,S$2,$A:$A,$A50)/SUMIFS($E:$E,$G:$G,Tabelid!$L$1,$C:$C,Tabelid!$J$4,$A:$A,$A50),0),IF($G50=Tabelid!$L$5,IFERROR(SUMIFS($E:$E,$G:$G,Tabelid!$L$1,$C:$C,Tabelid!$J$4,$H:$H,S$2)/SUMIFS($E:$E,$G:$G,Tabelid!$L$1,$C:$C,Tabelid!$J$4),0),""))),"")</f>
        <v>0</v>
      </c>
      <c r="T50" s="29">
        <f ca="1">IFERROR(IF($G50=Tabelid!$L$6,Eksplikatsioon!Y52/SUM(Eksplikatsioon!$O52:'Eksplikatsioon'!$AG52),IF($G50=Tabelid!$L$4,IFERROR(SUMIFS($E:$E,$G:$G,Tabelid!$L$1,$C:$C,Tabelid!$J$4,$H:$H,T$2,$A:$A,$A50)/SUMIFS($E:$E,$G:$G,Tabelid!$L$1,$C:$C,Tabelid!$J$4,$A:$A,$A50),0),IF($G50=Tabelid!$L$5,IFERROR(SUMIFS($E:$E,$G:$G,Tabelid!$L$1,$C:$C,Tabelid!$J$4,$H:$H,T$2)/SUMIFS($E:$E,$G:$G,Tabelid!$L$1,$C:$C,Tabelid!$J$4),0),""))),"")</f>
        <v>0</v>
      </c>
      <c r="U50" s="29">
        <f ca="1">IFERROR(IF($G50=Tabelid!$L$6,Eksplikatsioon!Z52/SUM(Eksplikatsioon!$O52:'Eksplikatsioon'!$AG52),IF($G50=Tabelid!$L$4,IFERROR(SUMIFS($E:$E,$G:$G,Tabelid!$L$1,$C:$C,Tabelid!$J$4,$H:$H,U$2,$A:$A,$A50)/SUMIFS($E:$E,$G:$G,Tabelid!$L$1,$C:$C,Tabelid!$J$4,$A:$A,$A50),0),IF($G50=Tabelid!$L$5,IFERROR(SUMIFS($E:$E,$G:$G,Tabelid!$L$1,$C:$C,Tabelid!$J$4,$H:$H,U$2)/SUMIFS($E:$E,$G:$G,Tabelid!$L$1,$C:$C,Tabelid!$J$4),0),""))),"")</f>
        <v>0</v>
      </c>
      <c r="V50" s="29">
        <f ca="1">IFERROR(IF($G50=Tabelid!$L$6,Eksplikatsioon!AA52/SUM(Eksplikatsioon!$O52:'Eksplikatsioon'!$AG52),IF($G50=Tabelid!$L$4,IFERROR(SUMIFS($E:$E,$G:$G,Tabelid!$L$1,$C:$C,Tabelid!$J$4,$H:$H,V$2,$A:$A,$A50)/SUMIFS($E:$E,$G:$G,Tabelid!$L$1,$C:$C,Tabelid!$J$4,$A:$A,$A50),0),IF($G50=Tabelid!$L$5,IFERROR(SUMIFS($E:$E,$G:$G,Tabelid!$L$1,$C:$C,Tabelid!$J$4,$H:$H,V$2)/SUMIFS($E:$E,$G:$G,Tabelid!$L$1,$C:$C,Tabelid!$J$4),0),""))),"")</f>
        <v>0</v>
      </c>
      <c r="W50" s="29">
        <f ca="1">IFERROR(IF($G50=Tabelid!$L$6,Eksplikatsioon!AB52/SUM(Eksplikatsioon!$O52:'Eksplikatsioon'!$AG52),IF($G50=Tabelid!$L$4,IFERROR(SUMIFS($E:$E,$G:$G,Tabelid!$L$1,$C:$C,Tabelid!$J$4,$H:$H,W$2,$A:$A,$A50)/SUMIFS($E:$E,$G:$G,Tabelid!$L$1,$C:$C,Tabelid!$J$4,$A:$A,$A50),0),IF($G50=Tabelid!$L$5,IFERROR(SUMIFS($E:$E,$G:$G,Tabelid!$L$1,$C:$C,Tabelid!$J$4,$H:$H,W$2)/SUMIFS($E:$E,$G:$G,Tabelid!$L$1,$C:$C,Tabelid!$J$4),0),""))),"")</f>
        <v>0</v>
      </c>
      <c r="X50" s="29">
        <f ca="1">IFERROR(IF($G50=Tabelid!$L$6,Eksplikatsioon!AC52/SUM(Eksplikatsioon!$O52:'Eksplikatsioon'!$AG52),IF($G50=Tabelid!$L$4,IFERROR(SUMIFS($E:$E,$G:$G,Tabelid!$L$1,$C:$C,Tabelid!$J$4,$H:$H,X$2,$A:$A,$A50)/SUMIFS($E:$E,$G:$G,Tabelid!$L$1,$C:$C,Tabelid!$J$4,$A:$A,$A50),0),IF($G50=Tabelid!$L$5,IFERROR(SUMIFS($E:$E,$G:$G,Tabelid!$L$1,$C:$C,Tabelid!$J$4,$H:$H,X$2)/SUMIFS($E:$E,$G:$G,Tabelid!$L$1,$C:$C,Tabelid!$J$4),0),""))),"")</f>
        <v>0</v>
      </c>
      <c r="Y50" s="29">
        <f ca="1">IFERROR(IF($G50=Tabelid!$L$6,Eksplikatsioon!AD52/SUM(Eksplikatsioon!$O52:'Eksplikatsioon'!$AG52),IF($G50=Tabelid!$L$4,IFERROR(SUMIFS($E:$E,$G:$G,Tabelid!$L$1,$C:$C,Tabelid!$J$4,$H:$H,Y$2,$A:$A,$A50)/SUMIFS($E:$E,$G:$G,Tabelid!$L$1,$C:$C,Tabelid!$J$4,$A:$A,$A50),0),IF($G50=Tabelid!$L$5,IFERROR(SUMIFS($E:$E,$G:$G,Tabelid!$L$1,$C:$C,Tabelid!$J$4,$H:$H,Y$2)/SUMIFS($E:$E,$G:$G,Tabelid!$L$1,$C:$C,Tabelid!$J$4),0),""))),"")</f>
        <v>0</v>
      </c>
      <c r="Z50" s="29">
        <f ca="1">IFERROR(IF($G50=Tabelid!$L$6,Eksplikatsioon!AE52/SUM(Eksplikatsioon!$O52:'Eksplikatsioon'!$AG52),IF($G50=Tabelid!$L$4,IFERROR(SUMIFS($E:$E,$G:$G,Tabelid!$L$1,$C:$C,Tabelid!$J$4,$H:$H,Z$2,$A:$A,$A50)/SUMIFS($E:$E,$G:$G,Tabelid!$L$1,$C:$C,Tabelid!$J$4,$A:$A,$A50),0),IF($G50=Tabelid!$L$5,IFERROR(SUMIFS($E:$E,$G:$G,Tabelid!$L$1,$C:$C,Tabelid!$J$4,$H:$H,Z$2)/SUMIFS($E:$E,$G:$G,Tabelid!$L$1,$C:$C,Tabelid!$J$4),0),""))),"")</f>
        <v>0</v>
      </c>
      <c r="AA50" s="29">
        <f ca="1">IFERROR(IF($G50=Tabelid!$L$6,Eksplikatsioon!AF52/SUM(Eksplikatsioon!$O52:'Eksplikatsioon'!$AG52),IF($G50=Tabelid!$L$4,IFERROR(SUMIFS($E:$E,$G:$G,Tabelid!$L$1,$C:$C,Tabelid!$J$4,$H:$H,AA$2,$A:$A,$A50)/SUMIFS($E:$E,$G:$G,Tabelid!$L$1,$C:$C,Tabelid!$J$4,$A:$A,$A50),0),IF($G50=Tabelid!$L$5,IFERROR(SUMIFS($E:$E,$G:$G,Tabelid!$L$1,$C:$C,Tabelid!$J$4,$H:$H,AA$2)/SUMIFS($E:$E,$G:$G,Tabelid!$L$1,$C:$C,Tabelid!$J$4),0),""))),"")</f>
        <v>0</v>
      </c>
      <c r="AB50" s="29">
        <f ca="1">IFERROR(IF($G50=Tabelid!$L$6,Eksplikatsioon!AG52/SUM(Eksplikatsioon!$O52:'Eksplikatsioon'!$AG52),IF($G50=Tabelid!$L$4,IFERROR(SUMIFS($E:$E,$G:$G,Tabelid!$L$1,$C:$C,Tabelid!$J$4,$H:$H,AB$2,$A:$A,$A50)/SUMIFS($E:$E,$G:$G,Tabelid!$L$1,$C:$C,Tabelid!$J$4,$A:$A,$A50),0),IF($G50=Tabelid!$L$5,IFERROR(SUMIFS($E:$E,$G:$G,Tabelid!$L$1,$C:$C,Tabelid!$J$4,$H:$H,AB$2)/SUMIFS($E:$E,$G:$G,Tabelid!$L$1,$C:$C,Tabelid!$J$4),0),""))),"")</f>
        <v>0</v>
      </c>
      <c r="AC50" s="29">
        <f ca="1">IFERROR(IF($G50=Tabelid!$L$6,$E50*J50,IFERROR($E50*J50/SUM($J50:$AB50)*(Eksplikatsioon!O52)/SUMPRODUCT($J50:$AB50,Eksplikatsioon!$O52:$AG52),"")),"")</f>
        <v>30.78548760919951</v>
      </c>
      <c r="AD50" s="29">
        <f ca="1">IFERROR(IF($G50=Tabelid!$L$6,$E50*K50,IFERROR($E50*K50/SUM($J50:$AB50)*(Eksplikatsioon!P52)/SUMPRODUCT($J50:$AB50,Eksplikatsioon!$O52:$AG52),"")),"")</f>
        <v>0</v>
      </c>
      <c r="AE50" s="29">
        <f ca="1">IFERROR(IF($G50=Tabelid!$L$6,$E50*L50,IFERROR($E50*L50/SUM($J50:$AB50)*(Eksplikatsioon!Q52)/SUMPRODUCT($J50:$AB50,Eksplikatsioon!$O52:$AG52),"")),"")</f>
        <v>0</v>
      </c>
      <c r="AF50" s="29">
        <f ca="1">IFERROR(IF($G50=Tabelid!$L$6,$E50*M50,IFERROR($E50*M50/SUM($J50:$AB50)*(Eksplikatsioon!R52)/SUMPRODUCT($J50:$AB50,Eksplikatsioon!$O52:$AG52),"")),"")</f>
        <v>1.5145123908004998</v>
      </c>
      <c r="AG50" s="29">
        <f ca="1">IFERROR(IF($G50=Tabelid!$L$6,$E50*N50,IFERROR($E50*N50/SUM($J50:$AB50)*(Eksplikatsioon!S52)/SUMPRODUCT($J50:$AB50,Eksplikatsioon!$O52:$AG52),"")),"")</f>
        <v>0</v>
      </c>
      <c r="AH50" s="29">
        <f ca="1">IFERROR(IF($G50=Tabelid!$L$6,$E50*O50,IFERROR($E50*O50/SUM($J50:$AB50)*(Eksplikatsioon!T52)/SUMPRODUCT($J50:$AB50,Eksplikatsioon!$O52:$AG52),"")),"")</f>
        <v>0</v>
      </c>
      <c r="AI50" s="29">
        <f ca="1">IFERROR(IF($G50=Tabelid!$L$6,$E50*P50,IFERROR($E50*P50/SUM($J50:$AB50)*(Eksplikatsioon!U52)/SUMPRODUCT($J50:$AB50,Eksplikatsioon!$O52:$AG52),"")),"")</f>
        <v>0</v>
      </c>
      <c r="AJ50" s="29">
        <f ca="1">IFERROR(IF($G50=Tabelid!$L$6,$E50*Q50,IFERROR($E50*Q50/SUM($J50:$AB50)*(Eksplikatsioon!V52)/SUMPRODUCT($J50:$AB50,Eksplikatsioon!$O52:$AG52),"")),"")</f>
        <v>0</v>
      </c>
      <c r="AK50" s="29">
        <f ca="1">IFERROR(IF($G50=Tabelid!$L$6,$E50*R50,IFERROR($E50*R50/SUM($J50:$AB50)*(Eksplikatsioon!W52)/SUMPRODUCT($J50:$AB50,Eksplikatsioon!$O52:$AG52),"")),"")</f>
        <v>0</v>
      </c>
      <c r="AL50" s="29">
        <f ca="1">IFERROR(IF($G50=Tabelid!$L$6,$E50*S50,IFERROR($E50*S50/SUM($J50:$AB50)*(Eksplikatsioon!X52)/SUMPRODUCT($J50:$AB50,Eksplikatsioon!$O52:$AG52),"")),"")</f>
        <v>0</v>
      </c>
      <c r="AM50" s="29">
        <f ca="1">IFERROR(IF($G50=Tabelid!$L$6,$E50*T50,IFERROR($E50*T50/SUM($J50:$AB50)*(Eksplikatsioon!Y52)/SUMPRODUCT($J50:$AB50,Eksplikatsioon!$O52:$AG52),"")),"")</f>
        <v>0</v>
      </c>
      <c r="AN50" s="29">
        <f ca="1">IFERROR(IF($G50=Tabelid!$L$6,$E50*U50,IFERROR($E50*U50/SUM($J50:$AB50)*(Eksplikatsioon!Z52)/SUMPRODUCT($J50:$AB50,Eksplikatsioon!$O52:$AG52),"")),"")</f>
        <v>0</v>
      </c>
      <c r="AO50" s="29">
        <f ca="1">IFERROR(IF($G50=Tabelid!$L$6,$E50*V50,IFERROR($E50*V50/SUM($J50:$AB50)*(Eksplikatsioon!AA52)/SUMPRODUCT($J50:$AB50,Eksplikatsioon!$O52:$AG52),"")),"")</f>
        <v>0</v>
      </c>
      <c r="AP50" s="29">
        <f ca="1">IFERROR(IF($G50=Tabelid!$L$6,$E50*W50,IFERROR($E50*W50/SUM($J50:$AB50)*(Eksplikatsioon!AB52)/SUMPRODUCT($J50:$AB50,Eksplikatsioon!$O52:$AG52),"")),"")</f>
        <v>0</v>
      </c>
      <c r="AQ50" s="29">
        <f ca="1">IFERROR(IF($G50=Tabelid!$L$6,$E50*X50,IFERROR($E50*X50/SUM($J50:$AB50)*(Eksplikatsioon!AC52)/SUMPRODUCT($J50:$AB50,Eksplikatsioon!$O52:$AG52),"")),"")</f>
        <v>0</v>
      </c>
      <c r="AR50" s="29">
        <f ca="1">IFERROR(IF($G50=Tabelid!$L$6,$E50*Y50,IFERROR($E50*Y50/SUM($J50:$AB50)*(Eksplikatsioon!AD52)/SUMPRODUCT($J50:$AB50,Eksplikatsioon!$O52:$AG52),"")),"")</f>
        <v>0</v>
      </c>
      <c r="AS50" s="29">
        <f ca="1">IFERROR(IF($G50=Tabelid!$L$6,$E50*Z50,IFERROR($E50*Z50/SUM($J50:$AB50)*(Eksplikatsioon!AE52)/SUMPRODUCT($J50:$AB50,Eksplikatsioon!$O52:$AG52),"")),"")</f>
        <v>0</v>
      </c>
      <c r="AT50" s="29">
        <f ca="1">IFERROR(IF($G50=Tabelid!$L$6,$E50*AA50,IFERROR($E50*AA50/SUM($J50:$AB50)*(Eksplikatsioon!AF52)/SUMPRODUCT($J50:$AB50,Eksplikatsioon!$O52:$AG52),"")),"")</f>
        <v>0</v>
      </c>
      <c r="AU50" s="29">
        <f ca="1">IFERROR(IF($G50=Tabelid!$L$6,$E50*AB50,IFERROR($E50*AB50/SUM($J50:$AB50)*(Eksplikatsioon!AG52)/SUMPRODUCT($J50:$AB50,Eksplikatsioon!$O52:$AG52),"")),"")</f>
        <v>0</v>
      </c>
      <c r="BF50" s="36"/>
      <c r="BG50" s="36"/>
    </row>
    <row r="51" spans="1:59" x14ac:dyDescent="0.25">
      <c r="A51" s="23" t="str">
        <f>IF(Eksplikatsioon!A53=0,"",Eksplikatsioon!A53)</f>
        <v>00</v>
      </c>
      <c r="B51" s="56" t="str">
        <f>IF(Eksplikatsioon!B53=0,"",Eksplikatsioon!B53)</f>
        <v>041c</v>
      </c>
      <c r="C51" s="23" t="str">
        <f>IF(Eksplikatsioon!C53=0,"",Eksplikatsioon!C53)</f>
        <v>VERTIKAALSETE ÜHENDUSTEEDE PIND</v>
      </c>
      <c r="D51" s="23" t="str">
        <f>IF(Eksplikatsioon!D53=0,"",Eksplikatsioon!D53)</f>
        <v>Trepp/Trepikoda</v>
      </c>
      <c r="E51" s="54">
        <f>IF(Eksplikatsioon!F53=0,"",Eksplikatsioon!F53)</f>
        <v>2.4</v>
      </c>
      <c r="F51" s="23" t="str">
        <f>IF(Eksplikatsioon!H53=0,"",Eksplikatsioon!H53)</f>
        <v/>
      </c>
      <c r="G51" s="23" t="str">
        <f>IF(Eksplikatsioon!J53=0,"",Eksplikatsioon!J53)</f>
        <v/>
      </c>
      <c r="H51" s="23" t="str">
        <f>IF(Eksplikatsioon!K53=0,"",Eksplikatsioon!K53)</f>
        <v/>
      </c>
      <c r="I51" s="23" t="str">
        <f>IF(Eksplikatsioon!L53=0,"",Eksplikatsioon!L53)</f>
        <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x14ac:dyDescent="0.25">
      <c r="A52" s="23" t="str">
        <f>IF(Eksplikatsioon!A54=0,"",Eksplikatsioon!A54)</f>
        <v>00</v>
      </c>
      <c r="B52" s="56" t="str">
        <f>IF(Eksplikatsioon!B54=0,"",Eksplikatsioon!B54)</f>
        <v>041d</v>
      </c>
      <c r="C52" s="23" t="str">
        <f>IF(Eksplikatsioon!C54=0,"",Eksplikatsioon!C54)</f>
        <v>ÜÜRITAV PIND</v>
      </c>
      <c r="D52" s="23" t="str">
        <f>IF(Eksplikatsioon!D54=0,"",Eksplikatsioon!D54)</f>
        <v>Koridor</v>
      </c>
      <c r="E52" s="54">
        <f>IF(Eksplikatsioon!F54=0,"",Eksplikatsioon!F54)</f>
        <v>14.7</v>
      </c>
      <c r="F52" s="23" t="str">
        <f>IF(Eksplikatsioon!H54=0,"",Eksplikatsioon!H54)</f>
        <v>RAM, TK, vakants</v>
      </c>
      <c r="G52" s="23" t="str">
        <f>IF(Eksplikatsioon!J54=0,"",Eksplikatsioon!J54)</f>
        <v>Ühiskasutuses muu pind (hoone)</v>
      </c>
      <c r="H52" s="23" t="str">
        <f>IF(Eksplikatsioon!K54=0,"",Eksplikatsioon!K54)</f>
        <v/>
      </c>
      <c r="I52" s="23" t="str">
        <f>IF(Eksplikatsioon!L54=0,"",Eksplikatsioon!L54)</f>
        <v/>
      </c>
      <c r="J52" s="29">
        <f ca="1">IFERROR(IF($G52=Tabelid!$L$6,Eksplikatsioon!O54/SUM(Eksplikatsioon!$O54:'Eksplikatsioon'!$AG54),IF($G52=Tabelid!$L$4,IFERROR(SUMIFS($E:$E,$G:$G,Tabelid!$L$1,$C:$C,Tabelid!$J$4,$H:$H,J$2,$A:$A,$A52)/SUMIFS($E:$E,$G:$G,Tabelid!$L$1,$C:$C,Tabelid!$J$4,$A:$A,$A52),0),IF($G52=Tabelid!$L$5,IFERROR(SUMIFS($E:$E,$G:$G,Tabelid!$L$1,$C:$C,Tabelid!$J$4,$H:$H,J$2)/SUMIFS($E:$E,$G:$G,Tabelid!$L$1,$C:$C,Tabelid!$J$4),0),""))),"")</f>
        <v>0.79700638082175401</v>
      </c>
      <c r="K52" s="29">
        <f ca="1">IFERROR(IF($G52=Tabelid!$L$6,Eksplikatsioon!P54/SUM(Eksplikatsioon!$O54:'Eksplikatsioon'!$AG54),IF($G52=Tabelid!$L$4,IFERROR(SUMIFS($E:$E,$G:$G,Tabelid!$L$1,$C:$C,Tabelid!$J$4,$H:$H,K$2,$A:$A,$A52)/SUMIFS($E:$E,$G:$G,Tabelid!$L$1,$C:$C,Tabelid!$J$4,$A:$A,$A52),0),IF($G52=Tabelid!$L$5,IFERROR(SUMIFS($E:$E,$G:$G,Tabelid!$L$1,$C:$C,Tabelid!$J$4,$H:$H,K$2)/SUMIFS($E:$E,$G:$G,Tabelid!$L$1,$C:$C,Tabelid!$J$4),0),""))),"")</f>
        <v>1.3894686624127848E-2</v>
      </c>
      <c r="L52" s="29">
        <f ca="1">IFERROR(IF($G52=Tabelid!$L$6,Eksplikatsioon!Q54/SUM(Eksplikatsioon!$O54:'Eksplikatsioon'!$AG54),IF($G52=Tabelid!$L$4,IFERROR(SUMIFS($E:$E,$G:$G,Tabelid!$L$1,$C:$C,Tabelid!$J$4,$H:$H,L$2,$A:$A,$A52)/SUMIFS($E:$E,$G:$G,Tabelid!$L$1,$C:$C,Tabelid!$J$4,$A:$A,$A52),0),IF($G52=Tabelid!$L$5,IFERROR(SUMIFS($E:$E,$G:$G,Tabelid!$L$1,$C:$C,Tabelid!$J$4,$H:$H,L$2)/SUMIFS($E:$E,$G:$G,Tabelid!$L$1,$C:$C,Tabelid!$J$4),0),""))),"")</f>
        <v>0.14988967738088133</v>
      </c>
      <c r="M52" s="29">
        <f ca="1">IFERROR(IF($G52=Tabelid!$L$6,Eksplikatsioon!R54/SUM(Eksplikatsioon!$O54:'Eksplikatsioon'!$AG54),IF($G52=Tabelid!$L$4,IFERROR(SUMIFS($E:$E,$G:$G,Tabelid!$L$1,$C:$C,Tabelid!$J$4,$H:$H,M$2,$A:$A,$A52)/SUMIFS($E:$E,$G:$G,Tabelid!$L$1,$C:$C,Tabelid!$J$4,$A:$A,$A52),0),IF($G52=Tabelid!$L$5,IFERROR(SUMIFS($E:$E,$G:$G,Tabelid!$L$1,$C:$C,Tabelid!$J$4,$H:$H,M$2)/SUMIFS($E:$E,$G:$G,Tabelid!$L$1,$C:$C,Tabelid!$J$4),0),""))),"")</f>
        <v>3.9209255173236313E-2</v>
      </c>
      <c r="N52" s="29">
        <f ca="1">IFERROR(IF($G52=Tabelid!$L$6,Eksplikatsioon!S54/SUM(Eksplikatsioon!$O54:'Eksplikatsioon'!$AG54),IF($G52=Tabelid!$L$4,IFERROR(SUMIFS($E:$E,$G:$G,Tabelid!$L$1,$C:$C,Tabelid!$J$4,$H:$H,N$2,$A:$A,$A52)/SUMIFS($E:$E,$G:$G,Tabelid!$L$1,$C:$C,Tabelid!$J$4,$A:$A,$A52),0),IF($G52=Tabelid!$L$5,IFERROR(SUMIFS($E:$E,$G:$G,Tabelid!$L$1,$C:$C,Tabelid!$J$4,$H:$H,N$2)/SUMIFS($E:$E,$G:$G,Tabelid!$L$1,$C:$C,Tabelid!$J$4),0),""))),"")</f>
        <v>0</v>
      </c>
      <c r="O52" s="29">
        <f ca="1">IFERROR(IF($G52=Tabelid!$L$6,Eksplikatsioon!T54/SUM(Eksplikatsioon!$O54:'Eksplikatsioon'!$AG54),IF($G52=Tabelid!$L$4,IFERROR(SUMIFS($E:$E,$G:$G,Tabelid!$L$1,$C:$C,Tabelid!$J$4,$H:$H,O$2,$A:$A,$A52)/SUMIFS($E:$E,$G:$G,Tabelid!$L$1,$C:$C,Tabelid!$J$4,$A:$A,$A52),0),IF($G52=Tabelid!$L$5,IFERROR(SUMIFS($E:$E,$G:$G,Tabelid!$L$1,$C:$C,Tabelid!$J$4,$H:$H,O$2)/SUMIFS($E:$E,$G:$G,Tabelid!$L$1,$C:$C,Tabelid!$J$4),0),""))),"")</f>
        <v>0</v>
      </c>
      <c r="P52" s="29">
        <f ca="1">IFERROR(IF($G52=Tabelid!$L$6,Eksplikatsioon!U54/SUM(Eksplikatsioon!$O54:'Eksplikatsioon'!$AG54),IF($G52=Tabelid!$L$4,IFERROR(SUMIFS($E:$E,$G:$G,Tabelid!$L$1,$C:$C,Tabelid!$J$4,$H:$H,P$2,$A:$A,$A52)/SUMIFS($E:$E,$G:$G,Tabelid!$L$1,$C:$C,Tabelid!$J$4,$A:$A,$A52),0),IF($G52=Tabelid!$L$5,IFERROR(SUMIFS($E:$E,$G:$G,Tabelid!$L$1,$C:$C,Tabelid!$J$4,$H:$H,P$2)/SUMIFS($E:$E,$G:$G,Tabelid!$L$1,$C:$C,Tabelid!$J$4),0),""))),"")</f>
        <v>0</v>
      </c>
      <c r="Q52" s="29">
        <f ca="1">IFERROR(IF($G52=Tabelid!$L$6,Eksplikatsioon!V54/SUM(Eksplikatsioon!$O54:'Eksplikatsioon'!$AG54),IF($G52=Tabelid!$L$4,IFERROR(SUMIFS($E:$E,$G:$G,Tabelid!$L$1,$C:$C,Tabelid!$J$4,$H:$H,Q$2,$A:$A,$A52)/SUMIFS($E:$E,$G:$G,Tabelid!$L$1,$C:$C,Tabelid!$J$4,$A:$A,$A52),0),IF($G52=Tabelid!$L$5,IFERROR(SUMIFS($E:$E,$G:$G,Tabelid!$L$1,$C:$C,Tabelid!$J$4,$H:$H,Q$2)/SUMIFS($E:$E,$G:$G,Tabelid!$L$1,$C:$C,Tabelid!$J$4),0),""))),"")</f>
        <v>0</v>
      </c>
      <c r="R52" s="29">
        <f ca="1">IFERROR(IF($G52=Tabelid!$L$6,Eksplikatsioon!W54/SUM(Eksplikatsioon!$O54:'Eksplikatsioon'!$AG54),IF($G52=Tabelid!$L$4,IFERROR(SUMIFS($E:$E,$G:$G,Tabelid!$L$1,$C:$C,Tabelid!$J$4,$H:$H,R$2,$A:$A,$A52)/SUMIFS($E:$E,$G:$G,Tabelid!$L$1,$C:$C,Tabelid!$J$4,$A:$A,$A52),0),IF($G52=Tabelid!$L$5,IFERROR(SUMIFS($E:$E,$G:$G,Tabelid!$L$1,$C:$C,Tabelid!$J$4,$H:$H,R$2)/SUMIFS($E:$E,$G:$G,Tabelid!$L$1,$C:$C,Tabelid!$J$4),0),""))),"")</f>
        <v>0</v>
      </c>
      <c r="S52" s="29">
        <f ca="1">IFERROR(IF($G52=Tabelid!$L$6,Eksplikatsioon!X54/SUM(Eksplikatsioon!$O54:'Eksplikatsioon'!$AG54),IF($G52=Tabelid!$L$4,IFERROR(SUMIFS($E:$E,$G:$G,Tabelid!$L$1,$C:$C,Tabelid!$J$4,$H:$H,S$2,$A:$A,$A52)/SUMIFS($E:$E,$G:$G,Tabelid!$L$1,$C:$C,Tabelid!$J$4,$A:$A,$A52),0),IF($G52=Tabelid!$L$5,IFERROR(SUMIFS($E:$E,$G:$G,Tabelid!$L$1,$C:$C,Tabelid!$J$4,$H:$H,S$2)/SUMIFS($E:$E,$G:$G,Tabelid!$L$1,$C:$C,Tabelid!$J$4),0),""))),"")</f>
        <v>0</v>
      </c>
      <c r="T52" s="29">
        <f ca="1">IFERROR(IF($G52=Tabelid!$L$6,Eksplikatsioon!Y54/SUM(Eksplikatsioon!$O54:'Eksplikatsioon'!$AG54),IF($G52=Tabelid!$L$4,IFERROR(SUMIFS($E:$E,$G:$G,Tabelid!$L$1,$C:$C,Tabelid!$J$4,$H:$H,T$2,$A:$A,$A52)/SUMIFS($E:$E,$G:$G,Tabelid!$L$1,$C:$C,Tabelid!$J$4,$A:$A,$A52),0),IF($G52=Tabelid!$L$5,IFERROR(SUMIFS($E:$E,$G:$G,Tabelid!$L$1,$C:$C,Tabelid!$J$4,$H:$H,T$2)/SUMIFS($E:$E,$G:$G,Tabelid!$L$1,$C:$C,Tabelid!$J$4),0),""))),"")</f>
        <v>0</v>
      </c>
      <c r="U52" s="29">
        <f ca="1">IFERROR(IF($G52=Tabelid!$L$6,Eksplikatsioon!Z54/SUM(Eksplikatsioon!$O54:'Eksplikatsioon'!$AG54),IF($G52=Tabelid!$L$4,IFERROR(SUMIFS($E:$E,$G:$G,Tabelid!$L$1,$C:$C,Tabelid!$J$4,$H:$H,U$2,$A:$A,$A52)/SUMIFS($E:$E,$G:$G,Tabelid!$L$1,$C:$C,Tabelid!$J$4,$A:$A,$A52),0),IF($G52=Tabelid!$L$5,IFERROR(SUMIFS($E:$E,$G:$G,Tabelid!$L$1,$C:$C,Tabelid!$J$4,$H:$H,U$2)/SUMIFS($E:$E,$G:$G,Tabelid!$L$1,$C:$C,Tabelid!$J$4),0),""))),"")</f>
        <v>0</v>
      </c>
      <c r="V52" s="29">
        <f ca="1">IFERROR(IF($G52=Tabelid!$L$6,Eksplikatsioon!AA54/SUM(Eksplikatsioon!$O54:'Eksplikatsioon'!$AG54),IF($G52=Tabelid!$L$4,IFERROR(SUMIFS($E:$E,$G:$G,Tabelid!$L$1,$C:$C,Tabelid!$J$4,$H:$H,V$2,$A:$A,$A52)/SUMIFS($E:$E,$G:$G,Tabelid!$L$1,$C:$C,Tabelid!$J$4,$A:$A,$A52),0),IF($G52=Tabelid!$L$5,IFERROR(SUMIFS($E:$E,$G:$G,Tabelid!$L$1,$C:$C,Tabelid!$J$4,$H:$H,V$2)/SUMIFS($E:$E,$G:$G,Tabelid!$L$1,$C:$C,Tabelid!$J$4),0),""))),"")</f>
        <v>0</v>
      </c>
      <c r="W52" s="29">
        <f ca="1">IFERROR(IF($G52=Tabelid!$L$6,Eksplikatsioon!AB54/SUM(Eksplikatsioon!$O54:'Eksplikatsioon'!$AG54),IF($G52=Tabelid!$L$4,IFERROR(SUMIFS($E:$E,$G:$G,Tabelid!$L$1,$C:$C,Tabelid!$J$4,$H:$H,W$2,$A:$A,$A52)/SUMIFS($E:$E,$G:$G,Tabelid!$L$1,$C:$C,Tabelid!$J$4,$A:$A,$A52),0),IF($G52=Tabelid!$L$5,IFERROR(SUMIFS($E:$E,$G:$G,Tabelid!$L$1,$C:$C,Tabelid!$J$4,$H:$H,W$2)/SUMIFS($E:$E,$G:$G,Tabelid!$L$1,$C:$C,Tabelid!$J$4),0),""))),"")</f>
        <v>0</v>
      </c>
      <c r="X52" s="29">
        <f ca="1">IFERROR(IF($G52=Tabelid!$L$6,Eksplikatsioon!AC54/SUM(Eksplikatsioon!$O54:'Eksplikatsioon'!$AG54),IF($G52=Tabelid!$L$4,IFERROR(SUMIFS($E:$E,$G:$G,Tabelid!$L$1,$C:$C,Tabelid!$J$4,$H:$H,X$2,$A:$A,$A52)/SUMIFS($E:$E,$G:$G,Tabelid!$L$1,$C:$C,Tabelid!$J$4,$A:$A,$A52),0),IF($G52=Tabelid!$L$5,IFERROR(SUMIFS($E:$E,$G:$G,Tabelid!$L$1,$C:$C,Tabelid!$J$4,$H:$H,X$2)/SUMIFS($E:$E,$G:$G,Tabelid!$L$1,$C:$C,Tabelid!$J$4),0),""))),"")</f>
        <v>0</v>
      </c>
      <c r="Y52" s="29">
        <f ca="1">IFERROR(IF($G52=Tabelid!$L$6,Eksplikatsioon!AD54/SUM(Eksplikatsioon!$O54:'Eksplikatsioon'!$AG54),IF($G52=Tabelid!$L$4,IFERROR(SUMIFS($E:$E,$G:$G,Tabelid!$L$1,$C:$C,Tabelid!$J$4,$H:$H,Y$2,$A:$A,$A52)/SUMIFS($E:$E,$G:$G,Tabelid!$L$1,$C:$C,Tabelid!$J$4,$A:$A,$A52),0),IF($G52=Tabelid!$L$5,IFERROR(SUMIFS($E:$E,$G:$G,Tabelid!$L$1,$C:$C,Tabelid!$J$4,$H:$H,Y$2)/SUMIFS($E:$E,$G:$G,Tabelid!$L$1,$C:$C,Tabelid!$J$4),0),""))),"")</f>
        <v>0</v>
      </c>
      <c r="Z52" s="29">
        <f ca="1">IFERROR(IF($G52=Tabelid!$L$6,Eksplikatsioon!AE54/SUM(Eksplikatsioon!$O54:'Eksplikatsioon'!$AG54),IF($G52=Tabelid!$L$4,IFERROR(SUMIFS($E:$E,$G:$G,Tabelid!$L$1,$C:$C,Tabelid!$J$4,$H:$H,Z$2,$A:$A,$A52)/SUMIFS($E:$E,$G:$G,Tabelid!$L$1,$C:$C,Tabelid!$J$4,$A:$A,$A52),0),IF($G52=Tabelid!$L$5,IFERROR(SUMIFS($E:$E,$G:$G,Tabelid!$L$1,$C:$C,Tabelid!$J$4,$H:$H,Z$2)/SUMIFS($E:$E,$G:$G,Tabelid!$L$1,$C:$C,Tabelid!$J$4),0),""))),"")</f>
        <v>0</v>
      </c>
      <c r="AA52" s="29">
        <f ca="1">IFERROR(IF($G52=Tabelid!$L$6,Eksplikatsioon!AF54/SUM(Eksplikatsioon!$O54:'Eksplikatsioon'!$AG54),IF($G52=Tabelid!$L$4,IFERROR(SUMIFS($E:$E,$G:$G,Tabelid!$L$1,$C:$C,Tabelid!$J$4,$H:$H,AA$2,$A:$A,$A52)/SUMIFS($E:$E,$G:$G,Tabelid!$L$1,$C:$C,Tabelid!$J$4,$A:$A,$A52),0),IF($G52=Tabelid!$L$5,IFERROR(SUMIFS($E:$E,$G:$G,Tabelid!$L$1,$C:$C,Tabelid!$J$4,$H:$H,AA$2)/SUMIFS($E:$E,$G:$G,Tabelid!$L$1,$C:$C,Tabelid!$J$4),0),""))),"")</f>
        <v>0</v>
      </c>
      <c r="AB52" s="29">
        <f ca="1">IFERROR(IF($G52=Tabelid!$L$6,Eksplikatsioon!AG54/SUM(Eksplikatsioon!$O54:'Eksplikatsioon'!$AG54),IF($G52=Tabelid!$L$4,IFERROR(SUMIFS($E:$E,$G:$G,Tabelid!$L$1,$C:$C,Tabelid!$J$4,$H:$H,AB$2,$A:$A,$A52)/SUMIFS($E:$E,$G:$G,Tabelid!$L$1,$C:$C,Tabelid!$J$4,$A:$A,$A52),0),IF($G52=Tabelid!$L$5,IFERROR(SUMIFS($E:$E,$G:$G,Tabelid!$L$1,$C:$C,Tabelid!$J$4,$H:$H,AB$2)/SUMIFS($E:$E,$G:$G,Tabelid!$L$1,$C:$C,Tabelid!$J$4),0),""))),"")</f>
        <v>0</v>
      </c>
      <c r="AC52" s="29">
        <f ca="1">IFERROR(IF($G52=Tabelid!$L$6,$E52*J52,IFERROR($E52*J52/SUM($J52:$AB52)*(Eksplikatsioon!O54)/SUMPRODUCT($J52:$AB52,Eksplikatsioon!$O54:$AG54),"")),"")</f>
        <v>11.881077648766331</v>
      </c>
      <c r="AD52" s="29">
        <f ca="1">IFERROR(IF($G52=Tabelid!$L$6,$E52*K52,IFERROR($E52*K52/SUM($J52:$AB52)*(Eksplikatsioon!P54)/SUMPRODUCT($J52:$AB52,Eksplikatsioon!$O54:$AG54),"")),"")</f>
        <v>0</v>
      </c>
      <c r="AE52" s="29">
        <f ca="1">IFERROR(IF($G52=Tabelid!$L$6,$E52*L52,IFERROR($E52*L52/SUM($J52:$AB52)*(Eksplikatsioon!Q54)/SUMPRODUCT($J52:$AB52,Eksplikatsioon!$O54:$AG54),"")),"")</f>
        <v>2.23442489114659</v>
      </c>
      <c r="AF52" s="29">
        <f ca="1">IFERROR(IF($G52=Tabelid!$L$6,$E52*M52,IFERROR($E52*M52/SUM($J52:$AB52)*(Eksplikatsioon!R54)/SUMPRODUCT($J52:$AB52,Eksplikatsioon!$O54:$AG54),"")),"")</f>
        <v>0.58449746008708292</v>
      </c>
      <c r="AG52" s="29">
        <f ca="1">IFERROR(IF($G52=Tabelid!$L$6,$E52*N52,IFERROR($E52*N52/SUM($J52:$AB52)*(Eksplikatsioon!S54)/SUMPRODUCT($J52:$AB52,Eksplikatsioon!$O54:$AG54),"")),"")</f>
        <v>0</v>
      </c>
      <c r="AH52" s="29">
        <f ca="1">IFERROR(IF($G52=Tabelid!$L$6,$E52*O52,IFERROR($E52*O52/SUM($J52:$AB52)*(Eksplikatsioon!T54)/SUMPRODUCT($J52:$AB52,Eksplikatsioon!$O54:$AG54),"")),"")</f>
        <v>0</v>
      </c>
      <c r="AI52" s="29">
        <f ca="1">IFERROR(IF($G52=Tabelid!$L$6,$E52*P52,IFERROR($E52*P52/SUM($J52:$AB52)*(Eksplikatsioon!U54)/SUMPRODUCT($J52:$AB52,Eksplikatsioon!$O54:$AG54),"")),"")</f>
        <v>0</v>
      </c>
      <c r="AJ52" s="29">
        <f ca="1">IFERROR(IF($G52=Tabelid!$L$6,$E52*Q52,IFERROR($E52*Q52/SUM($J52:$AB52)*(Eksplikatsioon!V54)/SUMPRODUCT($J52:$AB52,Eksplikatsioon!$O54:$AG54),"")),"")</f>
        <v>0</v>
      </c>
      <c r="AK52" s="29">
        <f ca="1">IFERROR(IF($G52=Tabelid!$L$6,$E52*R52,IFERROR($E52*R52/SUM($J52:$AB52)*(Eksplikatsioon!W54)/SUMPRODUCT($J52:$AB52,Eksplikatsioon!$O54:$AG54),"")),"")</f>
        <v>0</v>
      </c>
      <c r="AL52" s="29">
        <f ca="1">IFERROR(IF($G52=Tabelid!$L$6,$E52*S52,IFERROR($E52*S52/SUM($J52:$AB52)*(Eksplikatsioon!X54)/SUMPRODUCT($J52:$AB52,Eksplikatsioon!$O54:$AG54),"")),"")</f>
        <v>0</v>
      </c>
      <c r="AM52" s="29">
        <f ca="1">IFERROR(IF($G52=Tabelid!$L$6,$E52*T52,IFERROR($E52*T52/SUM($J52:$AB52)*(Eksplikatsioon!Y54)/SUMPRODUCT($J52:$AB52,Eksplikatsioon!$O54:$AG54),"")),"")</f>
        <v>0</v>
      </c>
      <c r="AN52" s="29">
        <f ca="1">IFERROR(IF($G52=Tabelid!$L$6,$E52*U52,IFERROR($E52*U52/SUM($J52:$AB52)*(Eksplikatsioon!Z54)/SUMPRODUCT($J52:$AB52,Eksplikatsioon!$O54:$AG54),"")),"")</f>
        <v>0</v>
      </c>
      <c r="AO52" s="29">
        <f ca="1">IFERROR(IF($G52=Tabelid!$L$6,$E52*V52,IFERROR($E52*V52/SUM($J52:$AB52)*(Eksplikatsioon!AA54)/SUMPRODUCT($J52:$AB52,Eksplikatsioon!$O54:$AG54),"")),"")</f>
        <v>0</v>
      </c>
      <c r="AP52" s="29">
        <f ca="1">IFERROR(IF($G52=Tabelid!$L$6,$E52*W52,IFERROR($E52*W52/SUM($J52:$AB52)*(Eksplikatsioon!AB54)/SUMPRODUCT($J52:$AB52,Eksplikatsioon!$O54:$AG54),"")),"")</f>
        <v>0</v>
      </c>
      <c r="AQ52" s="29">
        <f ca="1">IFERROR(IF($G52=Tabelid!$L$6,$E52*X52,IFERROR($E52*X52/SUM($J52:$AB52)*(Eksplikatsioon!AC54)/SUMPRODUCT($J52:$AB52,Eksplikatsioon!$O54:$AG54),"")),"")</f>
        <v>0</v>
      </c>
      <c r="AR52" s="29">
        <f ca="1">IFERROR(IF($G52=Tabelid!$L$6,$E52*Y52,IFERROR($E52*Y52/SUM($J52:$AB52)*(Eksplikatsioon!AD54)/SUMPRODUCT($J52:$AB52,Eksplikatsioon!$O54:$AG54),"")),"")</f>
        <v>0</v>
      </c>
      <c r="AS52" s="29">
        <f ca="1">IFERROR(IF($G52=Tabelid!$L$6,$E52*Z52,IFERROR($E52*Z52/SUM($J52:$AB52)*(Eksplikatsioon!AE54)/SUMPRODUCT($J52:$AB52,Eksplikatsioon!$O54:$AG54),"")),"")</f>
        <v>0</v>
      </c>
      <c r="AT52" s="29">
        <f ca="1">IFERROR(IF($G52=Tabelid!$L$6,$E52*AA52,IFERROR($E52*AA52/SUM($J52:$AB52)*(Eksplikatsioon!AF54)/SUMPRODUCT($J52:$AB52,Eksplikatsioon!$O54:$AG54),"")),"")</f>
        <v>0</v>
      </c>
      <c r="AU52" s="29">
        <f ca="1">IFERROR(IF($G52=Tabelid!$L$6,$E52*AB52,IFERROR($E52*AB52/SUM($J52:$AB52)*(Eksplikatsioon!AG54)/SUMPRODUCT($J52:$AB52,Eksplikatsioon!$O54:$AG54),"")),"")</f>
        <v>0</v>
      </c>
    </row>
    <row r="53" spans="1:59" x14ac:dyDescent="0.25">
      <c r="A53" s="23" t="str">
        <f>IF(Eksplikatsioon!A55=0,"",Eksplikatsioon!A55)</f>
        <v>00</v>
      </c>
      <c r="B53" s="56" t="str">
        <f>IF(Eksplikatsioon!B55=0,"",Eksplikatsioon!B55)</f>
        <v>042</v>
      </c>
      <c r="C53" s="23" t="str">
        <f>IF(Eksplikatsioon!C55=0,"",Eksplikatsioon!C55)</f>
        <v>TEHNOPIND</v>
      </c>
      <c r="D53" s="23" t="str">
        <f>IF(Eksplikatsioon!D55=0,"",Eksplikatsioon!D55)</f>
        <v>Sideruum/Nõrkvool</v>
      </c>
      <c r="E53" s="54">
        <f>IF(Eksplikatsioon!F55=0,"",Eksplikatsioon!F55)</f>
        <v>10.199999999999999</v>
      </c>
      <c r="F53" s="23" t="str">
        <f>IF(Eksplikatsioon!H55=0,"",Eksplikatsioon!H55)</f>
        <v/>
      </c>
      <c r="G53" s="23" t="str">
        <f>IF(Eksplikatsioon!J55=0,"",Eksplikatsioon!J55)</f>
        <v/>
      </c>
      <c r="H53" s="23" t="str">
        <f>IF(Eksplikatsioon!K55=0,"",Eksplikatsioon!K55)</f>
        <v/>
      </c>
      <c r="I53" s="23" t="str">
        <f>IF(Eksplikatsioon!L55=0,"",Eksplikatsioon!L55)</f>
        <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x14ac:dyDescent="0.25">
      <c r="A54" s="23" t="str">
        <f>IF(Eksplikatsioon!A56=0,"",Eksplikatsioon!A56)</f>
        <v>00</v>
      </c>
      <c r="B54" s="56" t="str">
        <f>IF(Eksplikatsioon!B56=0,"",Eksplikatsioon!B56)</f>
        <v>043</v>
      </c>
      <c r="C54" s="23" t="str">
        <f>IF(Eksplikatsioon!C56=0,"",Eksplikatsioon!C56)</f>
        <v>TEHNOPIND</v>
      </c>
      <c r="D54" s="23" t="str">
        <f>IF(Eksplikatsioon!D56=0,"",Eksplikatsioon!D56)</f>
        <v>Sideruum/Nõrkvool</v>
      </c>
      <c r="E54" s="54">
        <f>IF(Eksplikatsioon!F56=0,"",Eksplikatsioon!F56)</f>
        <v>2.2999999999999998</v>
      </c>
      <c r="F54" s="23" t="str">
        <f>IF(Eksplikatsioon!H56=0,"",Eksplikatsioon!H56)</f>
        <v/>
      </c>
      <c r="G54" s="23" t="str">
        <f>IF(Eksplikatsioon!J56=0,"",Eksplikatsioon!J56)</f>
        <v/>
      </c>
      <c r="H54" s="23" t="str">
        <f>IF(Eksplikatsioon!K56=0,"",Eksplikatsioon!K56)</f>
        <v/>
      </c>
      <c r="I54" s="23" t="str">
        <f>IF(Eksplikatsioon!L56=0,"",Eksplikatsioon!L56)</f>
        <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row>
    <row r="55" spans="1:59" x14ac:dyDescent="0.25">
      <c r="A55" s="23" t="str">
        <f>IF(Eksplikatsioon!A57=0,"",Eksplikatsioon!A57)</f>
        <v>00</v>
      </c>
      <c r="B55" s="56" t="str">
        <f>IF(Eksplikatsioon!B57=0,"",Eksplikatsioon!B57)</f>
        <v>044</v>
      </c>
      <c r="C55" s="23" t="str">
        <f>IF(Eksplikatsioon!C57=0,"",Eksplikatsioon!C57)</f>
        <v>ÜÜRITAV PIND</v>
      </c>
      <c r="D55" s="23" t="str">
        <f>IF(Eksplikatsioon!D57=0,"",Eksplikatsioon!D57)</f>
        <v>Hoiuruum/Ladu</v>
      </c>
      <c r="E55" s="54">
        <f>IF(Eksplikatsioon!F57=0,"",Eksplikatsioon!F57)</f>
        <v>2</v>
      </c>
      <c r="F55" s="23" t="str">
        <f>IF(Eksplikatsioon!H57=0,"",Eksplikatsioon!H57)</f>
        <v/>
      </c>
      <c r="G55" s="23" t="str">
        <f>IF(Eksplikatsioon!J57=0,"",Eksplikatsioon!J57)</f>
        <v>Ainukasutuses pind</v>
      </c>
      <c r="H55" s="23" t="str">
        <f>IF(Eksplikatsioon!K57=0,"",Eksplikatsioon!K57)</f>
        <v>Rahandusministeerium</v>
      </c>
      <c r="I55" s="23" t="str">
        <f>IF(Eksplikatsioon!L57=0,"",Eksplikatsioon!L57)</f>
        <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x14ac:dyDescent="0.25">
      <c r="A56" s="23" t="str">
        <f>IF(Eksplikatsioon!A58=0,"",Eksplikatsioon!A58)</f>
        <v>00</v>
      </c>
      <c r="B56" s="56" t="str">
        <f>IF(Eksplikatsioon!B58=0,"",Eksplikatsioon!B58)</f>
        <v>045</v>
      </c>
      <c r="C56" s="23" t="str">
        <f>IF(Eksplikatsioon!C58=0,"",Eksplikatsioon!C58)</f>
        <v>TEHNOPIND</v>
      </c>
      <c r="D56" s="23" t="str">
        <f>IF(Eksplikatsioon!D58=0,"",Eksplikatsioon!D58)</f>
        <v>Veemõõdusõlm</v>
      </c>
      <c r="E56" s="54">
        <f>IF(Eksplikatsioon!F58=0,"",Eksplikatsioon!F58)</f>
        <v>22.7</v>
      </c>
      <c r="F56" s="23" t="str">
        <f>IF(Eksplikatsioon!H58=0,"",Eksplikatsioon!H58)</f>
        <v/>
      </c>
      <c r="G56" s="23" t="str">
        <f>IF(Eksplikatsioon!J58=0,"",Eksplikatsioon!J58)</f>
        <v/>
      </c>
      <c r="H56" s="23" t="str">
        <f>IF(Eksplikatsioon!K58=0,"",Eksplikatsioon!K58)</f>
        <v/>
      </c>
      <c r="I56" s="23" t="str">
        <f>IF(Eksplikatsioon!L58=0,"",Eksplikatsioon!L58)</f>
        <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x14ac:dyDescent="0.25">
      <c r="A57" s="23" t="str">
        <f>IF(Eksplikatsioon!A59=0,"",Eksplikatsioon!A59)</f>
        <v>00</v>
      </c>
      <c r="B57" s="56" t="str">
        <f>IF(Eksplikatsioon!B59=0,"",Eksplikatsioon!B59)</f>
        <v>046</v>
      </c>
      <c r="C57" s="23" t="str">
        <f>IF(Eksplikatsioon!C59=0,"",Eksplikatsioon!C59)</f>
        <v>ÜÜRITAV PIND</v>
      </c>
      <c r="D57" s="23" t="str">
        <f>IF(Eksplikatsioon!D59=0,"",Eksplikatsioon!D59)</f>
        <v>Koristus- ja hooldusruum</v>
      </c>
      <c r="E57" s="54">
        <f>IF(Eksplikatsioon!F59=0,"",Eksplikatsioon!F59)</f>
        <v>15.3</v>
      </c>
      <c r="F57" s="23" t="str">
        <f>IF(Eksplikatsioon!H59=0,"",Eksplikatsioon!H59)</f>
        <v/>
      </c>
      <c r="G57" s="23" t="str">
        <f>IF(Eksplikatsioon!J59=0,"",Eksplikatsioon!J59)</f>
        <v>Ühiskasutuses hoone pind</v>
      </c>
      <c r="H57" s="23" t="str">
        <f>IF(Eksplikatsioon!K59=0,"",Eksplikatsioon!K59)</f>
        <v/>
      </c>
      <c r="I57" s="23" t="str">
        <f>IF(Eksplikatsioon!L59=0,"",Eksplikatsioon!L59)</f>
        <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x14ac:dyDescent="0.25">
      <c r="A58" s="23" t="str">
        <f>IF(Eksplikatsioon!A60=0,"",Eksplikatsioon!A60)</f>
        <v>00</v>
      </c>
      <c r="B58" s="56" t="str">
        <f>IF(Eksplikatsioon!B60=0,"",Eksplikatsioon!B60)</f>
        <v>047</v>
      </c>
      <c r="C58" s="23" t="str">
        <f>IF(Eksplikatsioon!C60=0,"",Eksplikatsioon!C60)</f>
        <v>ÜÜRITAV PIND</v>
      </c>
      <c r="D58" s="23" t="str">
        <f>IF(Eksplikatsioon!D60=0,"",Eksplikatsioon!D60)</f>
        <v>Abiruum</v>
      </c>
      <c r="E58" s="54">
        <f>IF(Eksplikatsioon!F60=0,"",Eksplikatsioon!F60)</f>
        <v>10.3</v>
      </c>
      <c r="F58" s="23" t="str">
        <f>IF(Eksplikatsioon!H60=0,"",Eksplikatsioon!H60)</f>
        <v/>
      </c>
      <c r="G58" s="23" t="str">
        <f>IF(Eksplikatsioon!J60=0,"",Eksplikatsioon!J60)</f>
        <v>Ainukasutuses pind</v>
      </c>
      <c r="H58" s="23" t="str">
        <f>IF(Eksplikatsioon!K60=0,"",Eksplikatsioon!K60)</f>
        <v>Rahandusministeerium</v>
      </c>
      <c r="I58" s="23" t="str">
        <f>IF(Eksplikatsioon!L60=0,"",Eksplikatsioon!L60)</f>
        <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x14ac:dyDescent="0.25">
      <c r="A59" s="23" t="str">
        <f>IF(Eksplikatsioon!A61=0,"",Eksplikatsioon!A61)</f>
        <v>00</v>
      </c>
      <c r="B59" s="56" t="str">
        <f>IF(Eksplikatsioon!B61=0,"",Eksplikatsioon!B61)</f>
        <v>048</v>
      </c>
      <c r="C59" s="23" t="str">
        <f>IF(Eksplikatsioon!C61=0,"",Eksplikatsioon!C61)</f>
        <v>ÜÜRITAV PIND</v>
      </c>
      <c r="D59" s="23" t="str">
        <f>IF(Eksplikatsioon!D61=0,"",Eksplikatsioon!D61)</f>
        <v>Abiruum</v>
      </c>
      <c r="E59" s="54">
        <f>IF(Eksplikatsioon!F61=0,"",Eksplikatsioon!F61)</f>
        <v>2.1</v>
      </c>
      <c r="F59" s="23" t="str">
        <f>IF(Eksplikatsioon!H61=0,"",Eksplikatsioon!H61)</f>
        <v/>
      </c>
      <c r="G59" s="23" t="str">
        <f>IF(Eksplikatsioon!J61=0,"",Eksplikatsioon!J61)</f>
        <v>Ainukasutuses pind</v>
      </c>
      <c r="H59" s="23" t="str">
        <f>IF(Eksplikatsioon!K61=0,"",Eksplikatsioon!K61)</f>
        <v>Rahandusministeerium</v>
      </c>
      <c r="I59" s="23" t="str">
        <f>IF(Eksplikatsioon!L61=0,"",Eksplikatsioon!L61)</f>
        <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x14ac:dyDescent="0.25">
      <c r="A60" s="23" t="str">
        <f>IF(Eksplikatsioon!A62=0,"",Eksplikatsioon!A62)</f>
        <v>00</v>
      </c>
      <c r="B60" s="56" t="str">
        <f>IF(Eksplikatsioon!B62=0,"",Eksplikatsioon!B62)</f>
        <v>049</v>
      </c>
      <c r="C60" s="23" t="str">
        <f>IF(Eksplikatsioon!C62=0,"",Eksplikatsioon!C62)</f>
        <v>ÜÜRITAV PIND</v>
      </c>
      <c r="D60" s="23" t="str">
        <f>IF(Eksplikatsioon!D62=0,"",Eksplikatsioon!D62)</f>
        <v>Abiruum</v>
      </c>
      <c r="E60" s="54">
        <f>IF(Eksplikatsioon!F62=0,"",Eksplikatsioon!F62)</f>
        <v>7.2</v>
      </c>
      <c r="F60" s="23" t="str">
        <f>IF(Eksplikatsioon!H62=0,"",Eksplikatsioon!H62)</f>
        <v/>
      </c>
      <c r="G60" s="23" t="str">
        <f>IF(Eksplikatsioon!J62=0,"",Eksplikatsioon!J62)</f>
        <v>Ainukasutuses pind</v>
      </c>
      <c r="H60" s="23" t="str">
        <f>IF(Eksplikatsioon!K62=0,"",Eksplikatsioon!K62)</f>
        <v>Rahandusministeerium</v>
      </c>
      <c r="I60" s="23" t="str">
        <f>IF(Eksplikatsioon!L62=0,"",Eksplikatsioon!L62)</f>
        <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x14ac:dyDescent="0.25">
      <c r="A61" s="23" t="str">
        <f>IF(Eksplikatsioon!A63=0,"",Eksplikatsioon!A63)</f>
        <v>00</v>
      </c>
      <c r="B61" s="56" t="str">
        <f>IF(Eksplikatsioon!B63=0,"",Eksplikatsioon!B63)</f>
        <v>050</v>
      </c>
      <c r="C61" s="23" t="str">
        <f>IF(Eksplikatsioon!C63=0,"",Eksplikatsioon!C63)</f>
        <v>TEHNOPIND</v>
      </c>
      <c r="D61" s="23" t="str">
        <f>IF(Eksplikatsioon!D63=0,"",Eksplikatsioon!D63)</f>
        <v>Sideruum/Nõrkvool</v>
      </c>
      <c r="E61" s="54">
        <f>IF(Eksplikatsioon!F63=0,"",Eksplikatsioon!F63)</f>
        <v>31</v>
      </c>
      <c r="F61" s="23" t="str">
        <f>IF(Eksplikatsioon!H63=0,"",Eksplikatsioon!H63)</f>
        <v/>
      </c>
      <c r="G61" s="23" t="str">
        <f>IF(Eksplikatsioon!J63=0,"",Eksplikatsioon!J63)</f>
        <v/>
      </c>
      <c r="H61" s="23" t="str">
        <f>IF(Eksplikatsioon!K63=0,"",Eksplikatsioon!K63)</f>
        <v/>
      </c>
      <c r="I61" s="23" t="str">
        <f>IF(Eksplikatsioon!L63=0,"",Eksplikatsioon!L63)</f>
        <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x14ac:dyDescent="0.25">
      <c r="A62" s="23" t="str">
        <f>IF(Eksplikatsioon!A64=0,"",Eksplikatsioon!A64)</f>
        <v>00</v>
      </c>
      <c r="B62" s="56" t="str">
        <f>IF(Eksplikatsioon!B64=0,"",Eksplikatsioon!B64)</f>
        <v>051</v>
      </c>
      <c r="C62" s="23" t="str">
        <f>IF(Eksplikatsioon!C64=0,"",Eksplikatsioon!C64)</f>
        <v>ÜÜRITAV PIND</v>
      </c>
      <c r="D62" s="23" t="str">
        <f>IF(Eksplikatsioon!D64=0,"",Eksplikatsioon!D64)</f>
        <v>Hoiuruum/Ladu</v>
      </c>
      <c r="E62" s="54">
        <f>IF(Eksplikatsioon!F64=0,"",Eksplikatsioon!F64)</f>
        <v>23</v>
      </c>
      <c r="F62" s="23" t="str">
        <f>IF(Eksplikatsioon!H64=0,"",Eksplikatsioon!H64)</f>
        <v/>
      </c>
      <c r="G62" s="23" t="str">
        <f>IF(Eksplikatsioon!J64=0,"",Eksplikatsioon!J64)</f>
        <v>Ainukasutuses pind</v>
      </c>
      <c r="H62" s="23" t="str">
        <f>IF(Eksplikatsioon!K64=0,"",Eksplikatsioon!K64)</f>
        <v>Rahandusministeerium</v>
      </c>
      <c r="I62" s="23" t="str">
        <f>IF(Eksplikatsioon!L64=0,"",Eksplikatsioon!L64)</f>
        <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x14ac:dyDescent="0.25">
      <c r="A63" s="23" t="str">
        <f>IF(Eksplikatsioon!A65=0,"",Eksplikatsioon!A65)</f>
        <v>00</v>
      </c>
      <c r="B63" s="56" t="str">
        <f>IF(Eksplikatsioon!B65=0,"",Eksplikatsioon!B65)</f>
        <v>052</v>
      </c>
      <c r="C63" s="23" t="str">
        <f>IF(Eksplikatsioon!C65=0,"",Eksplikatsioon!C65)</f>
        <v>ÜÜRITAV PIND</v>
      </c>
      <c r="D63" s="23" t="str">
        <f>IF(Eksplikatsioon!D65=0,"",Eksplikatsioon!D65)</f>
        <v>Hoiuruum/Ladu</v>
      </c>
      <c r="E63" s="54">
        <f>IF(Eksplikatsioon!F65=0,"",Eksplikatsioon!F65)</f>
        <v>53.1</v>
      </c>
      <c r="F63" s="23" t="str">
        <f>IF(Eksplikatsioon!H65=0,"",Eksplikatsioon!H65)</f>
        <v/>
      </c>
      <c r="G63" s="23" t="str">
        <f>IF(Eksplikatsioon!J65=0,"",Eksplikatsioon!J65)</f>
        <v>Ainukasutuses pind</v>
      </c>
      <c r="H63" s="23" t="str">
        <f>IF(Eksplikatsioon!K65=0,"",Eksplikatsioon!K65)</f>
        <v>Rahandusministeerium</v>
      </c>
      <c r="I63" s="23" t="str">
        <f>IF(Eksplikatsioon!L65=0,"",Eksplikatsioon!L65)</f>
        <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x14ac:dyDescent="0.25">
      <c r="A64" s="23" t="str">
        <f>IF(Eksplikatsioon!A66=0,"",Eksplikatsioon!A66)</f>
        <v>00</v>
      </c>
      <c r="B64" s="56" t="str">
        <f>IF(Eksplikatsioon!B66=0,"",Eksplikatsioon!B66)</f>
        <v>053</v>
      </c>
      <c r="C64" s="23" t="str">
        <f>IF(Eksplikatsioon!C66=0,"",Eksplikatsioon!C66)</f>
        <v>ÜÜRITAV PIND</v>
      </c>
      <c r="D64" s="23" t="str">
        <f>IF(Eksplikatsioon!D66=0,"",Eksplikatsioon!D66)</f>
        <v>Abiruum</v>
      </c>
      <c r="E64" s="54">
        <f>IF(Eksplikatsioon!F66=0,"",Eksplikatsioon!F66)</f>
        <v>12.5</v>
      </c>
      <c r="F64" s="23" t="str">
        <f>IF(Eksplikatsioon!H66=0,"",Eksplikatsioon!H66)</f>
        <v/>
      </c>
      <c r="G64" s="23" t="str">
        <f>IF(Eksplikatsioon!J66=0,"",Eksplikatsioon!J66)</f>
        <v>Ainukasutuses pind</v>
      </c>
      <c r="H64" s="23" t="str">
        <f>IF(Eksplikatsioon!K66=0,"",Eksplikatsioon!K66)</f>
        <v>Rahandusministeerium</v>
      </c>
      <c r="I64" s="23" t="str">
        <f>IF(Eksplikatsioon!L66=0,"",Eksplikatsioon!L66)</f>
        <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x14ac:dyDescent="0.25">
      <c r="A65" s="23" t="str">
        <f>IF(Eksplikatsioon!A67=0,"",Eksplikatsioon!A67)</f>
        <v>00</v>
      </c>
      <c r="B65" s="56" t="str">
        <f>IF(Eksplikatsioon!B67=0,"",Eksplikatsioon!B67)</f>
        <v>054</v>
      </c>
      <c r="C65" s="23" t="str">
        <f>IF(Eksplikatsioon!C67=0,"",Eksplikatsioon!C67)</f>
        <v>ÜÜRITAV PIND</v>
      </c>
      <c r="D65" s="23" t="str">
        <f>IF(Eksplikatsioon!D67=0,"",Eksplikatsioon!D67)</f>
        <v>Abiruum</v>
      </c>
      <c r="E65" s="54">
        <f>IF(Eksplikatsioon!F67=0,"",Eksplikatsioon!F67)</f>
        <v>11</v>
      </c>
      <c r="F65" s="23" t="str">
        <f>IF(Eksplikatsioon!H67=0,"",Eksplikatsioon!H67)</f>
        <v/>
      </c>
      <c r="G65" s="23" t="str">
        <f>IF(Eksplikatsioon!J67=0,"",Eksplikatsioon!J67)</f>
        <v>Ainukasutuses pind</v>
      </c>
      <c r="H65" s="23" t="str">
        <f>IF(Eksplikatsioon!K67=0,"",Eksplikatsioon!K67)</f>
        <v>Rahandusministeerium</v>
      </c>
      <c r="I65" s="23" t="str">
        <f>IF(Eksplikatsioon!L67=0,"",Eksplikatsioon!L67)</f>
        <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x14ac:dyDescent="0.25">
      <c r="A66" s="23" t="str">
        <f>IF(Eksplikatsioon!A68=0,"",Eksplikatsioon!A68)</f>
        <v>00</v>
      </c>
      <c r="B66" s="56" t="str">
        <f>IF(Eksplikatsioon!B68=0,"",Eksplikatsioon!B68)</f>
        <v>055</v>
      </c>
      <c r="C66" s="23" t="str">
        <f>IF(Eksplikatsioon!C68=0,"",Eksplikatsioon!C68)</f>
        <v>ÜÜRITAV PIND</v>
      </c>
      <c r="D66" s="23" t="str">
        <f>IF(Eksplikatsioon!D68=0,"",Eksplikatsioon!D68)</f>
        <v>Abiruum</v>
      </c>
      <c r="E66" s="54">
        <f>IF(Eksplikatsioon!F68=0,"",Eksplikatsioon!F68)</f>
        <v>12.3</v>
      </c>
      <c r="F66" s="23" t="str">
        <f>IF(Eksplikatsioon!H68=0,"",Eksplikatsioon!H68)</f>
        <v/>
      </c>
      <c r="G66" s="23" t="str">
        <f>IF(Eksplikatsioon!J68=0,"",Eksplikatsioon!J68)</f>
        <v>Ainukasutuses pind</v>
      </c>
      <c r="H66" s="23" t="str">
        <f>IF(Eksplikatsioon!K68=0,"",Eksplikatsioon!K68)</f>
        <v>Rahandusministeerium</v>
      </c>
      <c r="I66" s="23" t="str">
        <f>IF(Eksplikatsioon!L68=0,"",Eksplikatsioon!L68)</f>
        <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x14ac:dyDescent="0.25">
      <c r="A67" s="23" t="str">
        <f>IF(Eksplikatsioon!A69=0,"",Eksplikatsioon!A69)</f>
        <v>00</v>
      </c>
      <c r="B67" s="56" t="str">
        <f>IF(Eksplikatsioon!B69=0,"",Eksplikatsioon!B69)</f>
        <v>056</v>
      </c>
      <c r="C67" s="23" t="str">
        <f>IF(Eksplikatsioon!C69=0,"",Eksplikatsioon!C69)</f>
        <v>ÜÜRITAV PIND</v>
      </c>
      <c r="D67" s="23" t="str">
        <f>IF(Eksplikatsioon!D69=0,"",Eksplikatsioon!D69)</f>
        <v>Abiruum</v>
      </c>
      <c r="E67" s="54">
        <f>IF(Eksplikatsioon!F69=0,"",Eksplikatsioon!F69)</f>
        <v>9.8000000000000007</v>
      </c>
      <c r="F67" s="23" t="str">
        <f>IF(Eksplikatsioon!H69=0,"",Eksplikatsioon!H69)</f>
        <v/>
      </c>
      <c r="G67" s="23" t="str">
        <f>IF(Eksplikatsioon!J69=0,"",Eksplikatsioon!J69)</f>
        <v>Ainukasutuses pind</v>
      </c>
      <c r="H67" s="23" t="str">
        <f>IF(Eksplikatsioon!K69=0,"",Eksplikatsioon!K69)</f>
        <v>Rahandusministeerium</v>
      </c>
      <c r="I67" s="23" t="str">
        <f>IF(Eksplikatsioon!L69=0,"",Eksplikatsioon!L69)</f>
        <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x14ac:dyDescent="0.25">
      <c r="A68" s="23" t="str">
        <f>IF(Eksplikatsioon!A70=0,"",Eksplikatsioon!A70)</f>
        <v>00</v>
      </c>
      <c r="B68" s="56" t="str">
        <f>IF(Eksplikatsioon!B70=0,"",Eksplikatsioon!B70)</f>
        <v>057</v>
      </c>
      <c r="C68" s="23" t="str">
        <f>IF(Eksplikatsioon!C70=0,"",Eksplikatsioon!C70)</f>
        <v>ÜÜRITAV PIND</v>
      </c>
      <c r="D68" s="23" t="str">
        <f>IF(Eksplikatsioon!D70=0,"",Eksplikatsioon!D70)</f>
        <v>Abiruum</v>
      </c>
      <c r="E68" s="54">
        <f>IF(Eksplikatsioon!F70=0,"",Eksplikatsioon!F70)</f>
        <v>10</v>
      </c>
      <c r="F68" s="23" t="str">
        <f>IF(Eksplikatsioon!H70=0,"",Eksplikatsioon!H70)</f>
        <v/>
      </c>
      <c r="G68" s="23" t="str">
        <f>IF(Eksplikatsioon!J70=0,"",Eksplikatsioon!J70)</f>
        <v>Ainukasutuses pind</v>
      </c>
      <c r="H68" s="23" t="str">
        <f>IF(Eksplikatsioon!K70=0,"",Eksplikatsioon!K70)</f>
        <v>Rahandusministeerium</v>
      </c>
      <c r="I68" s="23" t="str">
        <f>IF(Eksplikatsioon!L70=0,"",Eksplikatsioon!L70)</f>
        <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x14ac:dyDescent="0.25">
      <c r="A69" s="23" t="str">
        <f>IF(Eksplikatsioon!A71=0,"",Eksplikatsioon!A71)</f>
        <v>00</v>
      </c>
      <c r="B69" s="56" t="str">
        <f>IF(Eksplikatsioon!B71=0,"",Eksplikatsioon!B71)</f>
        <v>058</v>
      </c>
      <c r="C69" s="23" t="str">
        <f>IF(Eksplikatsioon!C71=0,"",Eksplikatsioon!C71)</f>
        <v>ÜÜRITAV PIND</v>
      </c>
      <c r="D69" s="23" t="str">
        <f>IF(Eksplikatsioon!D71=0,"",Eksplikatsioon!D71)</f>
        <v>Abiruum</v>
      </c>
      <c r="E69" s="54">
        <f>IF(Eksplikatsioon!F71=0,"",Eksplikatsioon!F71)</f>
        <v>12.8</v>
      </c>
      <c r="F69" s="23" t="str">
        <f>IF(Eksplikatsioon!H71=0,"",Eksplikatsioon!H71)</f>
        <v/>
      </c>
      <c r="G69" s="23" t="str">
        <f>IF(Eksplikatsioon!J71=0,"",Eksplikatsioon!J71)</f>
        <v>Ainukasutuses pind</v>
      </c>
      <c r="H69" s="23" t="str">
        <f>IF(Eksplikatsioon!K71=0,"",Eksplikatsioon!K71)</f>
        <v>Rahandusministeerium</v>
      </c>
      <c r="I69" s="23" t="str">
        <f>IF(Eksplikatsioon!L71=0,"",Eksplikatsioon!L71)</f>
        <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x14ac:dyDescent="0.25">
      <c r="A70" s="23" t="str">
        <f>IF(Eksplikatsioon!A72=0,"",Eksplikatsioon!A72)</f>
        <v>00</v>
      </c>
      <c r="B70" s="56" t="str">
        <f>IF(Eksplikatsioon!B72=0,"",Eksplikatsioon!B72)</f>
        <v>059</v>
      </c>
      <c r="C70" s="23" t="str">
        <f>IF(Eksplikatsioon!C72=0,"",Eksplikatsioon!C72)</f>
        <v>ÜÜRITAV PIND</v>
      </c>
      <c r="D70" s="23" t="str">
        <f>IF(Eksplikatsioon!D72=0,"",Eksplikatsioon!D72)</f>
        <v>Abiruum</v>
      </c>
      <c r="E70" s="54">
        <f>IF(Eksplikatsioon!F72=0,"",Eksplikatsioon!F72)</f>
        <v>12</v>
      </c>
      <c r="F70" s="23" t="str">
        <f>IF(Eksplikatsioon!H72=0,"",Eksplikatsioon!H72)</f>
        <v/>
      </c>
      <c r="G70" s="23" t="str">
        <f>IF(Eksplikatsioon!J72=0,"",Eksplikatsioon!J72)</f>
        <v>Ainukasutuses pind</v>
      </c>
      <c r="H70" s="23" t="str">
        <f>IF(Eksplikatsioon!K72=0,"",Eksplikatsioon!K72)</f>
        <v>Rahandusministeerium</v>
      </c>
      <c r="I70" s="23" t="str">
        <f>IF(Eksplikatsioon!L72=0,"",Eksplikatsioon!L72)</f>
        <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x14ac:dyDescent="0.25">
      <c r="A71" s="23" t="str">
        <f>IF(Eksplikatsioon!A73=0,"",Eksplikatsioon!A73)</f>
        <v>00</v>
      </c>
      <c r="B71" s="56" t="str">
        <f>IF(Eksplikatsioon!B73=0,"",Eksplikatsioon!B73)</f>
        <v>060</v>
      </c>
      <c r="C71" s="23" t="str">
        <f>IF(Eksplikatsioon!C73=0,"",Eksplikatsioon!C73)</f>
        <v>ÜÜRITAV PIND</v>
      </c>
      <c r="D71" s="23" t="str">
        <f>IF(Eksplikatsioon!D73=0,"",Eksplikatsioon!D73)</f>
        <v>Abiruum</v>
      </c>
      <c r="E71" s="54">
        <f>IF(Eksplikatsioon!F73=0,"",Eksplikatsioon!F73)</f>
        <v>5.8</v>
      </c>
      <c r="F71" s="23" t="str">
        <f>IF(Eksplikatsioon!H73=0,"",Eksplikatsioon!H73)</f>
        <v/>
      </c>
      <c r="G71" s="23" t="str">
        <f>IF(Eksplikatsioon!J73=0,"",Eksplikatsioon!J73)</f>
        <v>Ainukasutuses pind</v>
      </c>
      <c r="H71" s="23" t="str">
        <f>IF(Eksplikatsioon!K73=0,"",Eksplikatsioon!K73)</f>
        <v>Rahandusministeerium</v>
      </c>
      <c r="I71" s="23" t="str">
        <f>IF(Eksplikatsioon!L73=0,"",Eksplikatsioon!L73)</f>
        <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x14ac:dyDescent="0.25">
      <c r="A72" s="23" t="str">
        <f>IF(Eksplikatsioon!A74=0,"",Eksplikatsioon!A74)</f>
        <v>00</v>
      </c>
      <c r="B72" s="56" t="str">
        <f>IF(Eksplikatsioon!B74=0,"",Eksplikatsioon!B74)</f>
        <v>061</v>
      </c>
      <c r="C72" s="23" t="str">
        <f>IF(Eksplikatsioon!C74=0,"",Eksplikatsioon!C74)</f>
        <v>TEHNOPIND</v>
      </c>
      <c r="D72" s="23" t="str">
        <f>IF(Eksplikatsioon!D74=0,"",Eksplikatsioon!D74)</f>
        <v>Sideruum/Nõrkvool</v>
      </c>
      <c r="E72" s="54">
        <f>IF(Eksplikatsioon!F74=0,"",Eksplikatsioon!F74)</f>
        <v>5.6</v>
      </c>
      <c r="F72" s="23" t="str">
        <f>IF(Eksplikatsioon!H74=0,"",Eksplikatsioon!H74)</f>
        <v/>
      </c>
      <c r="G72" s="23" t="str">
        <f>IF(Eksplikatsioon!J74=0,"",Eksplikatsioon!J74)</f>
        <v/>
      </c>
      <c r="H72" s="23" t="str">
        <f>IF(Eksplikatsioon!K74=0,"",Eksplikatsioon!K74)</f>
        <v/>
      </c>
      <c r="I72" s="23" t="str">
        <f>IF(Eksplikatsioon!L74=0,"",Eksplikatsioon!L74)</f>
        <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x14ac:dyDescent="0.25">
      <c r="A73" s="23" t="str">
        <f>IF(Eksplikatsioon!A75=0,"",Eksplikatsioon!A75)</f>
        <v>01</v>
      </c>
      <c r="B73" s="56" t="str">
        <f>IF(Eksplikatsioon!B75=0,"",Eksplikatsioon!B75)</f>
        <v>101</v>
      </c>
      <c r="C73" s="23" t="str">
        <f>IF(Eksplikatsioon!C75=0,"",Eksplikatsioon!C75)</f>
        <v>ÜÜRITAV PIND</v>
      </c>
      <c r="D73" s="23" t="str">
        <f>IF(Eksplikatsioon!D75=0,"",Eksplikatsioon!D75)</f>
        <v>Tuulekoda</v>
      </c>
      <c r="E73" s="54">
        <f>IF(Eksplikatsioon!F75=0,"",Eksplikatsioon!F75)</f>
        <v>20.6</v>
      </c>
      <c r="F73" s="23" t="str">
        <f>IF(Eksplikatsioon!H75=0,"",Eksplikatsioon!H75)</f>
        <v>RAM, TK</v>
      </c>
      <c r="G73" s="23" t="str">
        <f>IF(Eksplikatsioon!J75=0,"",Eksplikatsioon!J75)</f>
        <v>Ühiskasutuses muu pind (hoone)</v>
      </c>
      <c r="H73" s="23" t="str">
        <f>IF(Eksplikatsioon!K75=0,"",Eksplikatsioon!K75)</f>
        <v/>
      </c>
      <c r="I73" s="23" t="str">
        <f>IF(Eksplikatsioon!L75=0,"",Eksplikatsioon!L75)</f>
        <v/>
      </c>
      <c r="J73" s="29">
        <f ca="1">IFERROR(IF($G73=Tabelid!$L$6,Eksplikatsioon!O75/SUM(Eksplikatsioon!$O75:'Eksplikatsioon'!$AG75),IF($G73=Tabelid!$L$4,IFERROR(SUMIFS($E:$E,$G:$G,Tabelid!$L$1,$C:$C,Tabelid!$J$4,$H:$H,J$2,$A:$A,$A73)/SUMIFS($E:$E,$G:$G,Tabelid!$L$1,$C:$C,Tabelid!$J$4,$A:$A,$A73),0),IF($G73=Tabelid!$L$5,IFERROR(SUMIFS($E:$E,$G:$G,Tabelid!$L$1,$C:$C,Tabelid!$J$4,$H:$H,J$2)/SUMIFS($E:$E,$G:$G,Tabelid!$L$1,$C:$C,Tabelid!$J$4),0),""))),"")</f>
        <v>0.79700638082175401</v>
      </c>
      <c r="K73" s="29">
        <f ca="1">IFERROR(IF($G73=Tabelid!$L$6,Eksplikatsioon!P75/SUM(Eksplikatsioon!$O75:'Eksplikatsioon'!$AG75),IF($G73=Tabelid!$L$4,IFERROR(SUMIFS($E:$E,$G:$G,Tabelid!$L$1,$C:$C,Tabelid!$J$4,$H:$H,K$2,$A:$A,$A73)/SUMIFS($E:$E,$G:$G,Tabelid!$L$1,$C:$C,Tabelid!$J$4,$A:$A,$A73),0),IF($G73=Tabelid!$L$5,IFERROR(SUMIFS($E:$E,$G:$G,Tabelid!$L$1,$C:$C,Tabelid!$J$4,$H:$H,K$2)/SUMIFS($E:$E,$G:$G,Tabelid!$L$1,$C:$C,Tabelid!$J$4),0),""))),"")</f>
        <v>1.3894686624127848E-2</v>
      </c>
      <c r="L73" s="29">
        <f ca="1">IFERROR(IF($G73=Tabelid!$L$6,Eksplikatsioon!Q75/SUM(Eksplikatsioon!$O75:'Eksplikatsioon'!$AG75),IF($G73=Tabelid!$L$4,IFERROR(SUMIFS($E:$E,$G:$G,Tabelid!$L$1,$C:$C,Tabelid!$J$4,$H:$H,L$2,$A:$A,$A73)/SUMIFS($E:$E,$G:$G,Tabelid!$L$1,$C:$C,Tabelid!$J$4,$A:$A,$A73),0),IF($G73=Tabelid!$L$5,IFERROR(SUMIFS($E:$E,$G:$G,Tabelid!$L$1,$C:$C,Tabelid!$J$4,$H:$H,L$2)/SUMIFS($E:$E,$G:$G,Tabelid!$L$1,$C:$C,Tabelid!$J$4),0),""))),"")</f>
        <v>0.14988967738088133</v>
      </c>
      <c r="M73" s="29">
        <f ca="1">IFERROR(IF($G73=Tabelid!$L$6,Eksplikatsioon!R75/SUM(Eksplikatsioon!$O75:'Eksplikatsioon'!$AG75),IF($G73=Tabelid!$L$4,IFERROR(SUMIFS($E:$E,$G:$G,Tabelid!$L$1,$C:$C,Tabelid!$J$4,$H:$H,M$2,$A:$A,$A73)/SUMIFS($E:$E,$G:$G,Tabelid!$L$1,$C:$C,Tabelid!$J$4,$A:$A,$A73),0),IF($G73=Tabelid!$L$5,IFERROR(SUMIFS($E:$E,$G:$G,Tabelid!$L$1,$C:$C,Tabelid!$J$4,$H:$H,M$2)/SUMIFS($E:$E,$G:$G,Tabelid!$L$1,$C:$C,Tabelid!$J$4),0),""))),"")</f>
        <v>3.9209255173236313E-2</v>
      </c>
      <c r="N73" s="29">
        <f ca="1">IFERROR(IF($G73=Tabelid!$L$6,Eksplikatsioon!S75/SUM(Eksplikatsioon!$O75:'Eksplikatsioon'!$AG75),IF($G73=Tabelid!$L$4,IFERROR(SUMIFS($E:$E,$G:$G,Tabelid!$L$1,$C:$C,Tabelid!$J$4,$H:$H,N$2,$A:$A,$A73)/SUMIFS($E:$E,$G:$G,Tabelid!$L$1,$C:$C,Tabelid!$J$4,$A:$A,$A73),0),IF($G73=Tabelid!$L$5,IFERROR(SUMIFS($E:$E,$G:$G,Tabelid!$L$1,$C:$C,Tabelid!$J$4,$H:$H,N$2)/SUMIFS($E:$E,$G:$G,Tabelid!$L$1,$C:$C,Tabelid!$J$4),0),""))),"")</f>
        <v>0</v>
      </c>
      <c r="O73" s="29">
        <f ca="1">IFERROR(IF($G73=Tabelid!$L$6,Eksplikatsioon!T75/SUM(Eksplikatsioon!$O75:'Eksplikatsioon'!$AG75),IF($G73=Tabelid!$L$4,IFERROR(SUMIFS($E:$E,$G:$G,Tabelid!$L$1,$C:$C,Tabelid!$J$4,$H:$H,O$2,$A:$A,$A73)/SUMIFS($E:$E,$G:$G,Tabelid!$L$1,$C:$C,Tabelid!$J$4,$A:$A,$A73),0),IF($G73=Tabelid!$L$5,IFERROR(SUMIFS($E:$E,$G:$G,Tabelid!$L$1,$C:$C,Tabelid!$J$4,$H:$H,O$2)/SUMIFS($E:$E,$G:$G,Tabelid!$L$1,$C:$C,Tabelid!$J$4),0),""))),"")</f>
        <v>0</v>
      </c>
      <c r="P73" s="29">
        <f ca="1">IFERROR(IF($G73=Tabelid!$L$6,Eksplikatsioon!U75/SUM(Eksplikatsioon!$O75:'Eksplikatsioon'!$AG75),IF($G73=Tabelid!$L$4,IFERROR(SUMIFS($E:$E,$G:$G,Tabelid!$L$1,$C:$C,Tabelid!$J$4,$H:$H,P$2,$A:$A,$A73)/SUMIFS($E:$E,$G:$G,Tabelid!$L$1,$C:$C,Tabelid!$J$4,$A:$A,$A73),0),IF($G73=Tabelid!$L$5,IFERROR(SUMIFS($E:$E,$G:$G,Tabelid!$L$1,$C:$C,Tabelid!$J$4,$H:$H,P$2)/SUMIFS($E:$E,$G:$G,Tabelid!$L$1,$C:$C,Tabelid!$J$4),0),""))),"")</f>
        <v>0</v>
      </c>
      <c r="Q73" s="29">
        <f ca="1">IFERROR(IF($G73=Tabelid!$L$6,Eksplikatsioon!V75/SUM(Eksplikatsioon!$O75:'Eksplikatsioon'!$AG75),IF($G73=Tabelid!$L$4,IFERROR(SUMIFS($E:$E,$G:$G,Tabelid!$L$1,$C:$C,Tabelid!$J$4,$H:$H,Q$2,$A:$A,$A73)/SUMIFS($E:$E,$G:$G,Tabelid!$L$1,$C:$C,Tabelid!$J$4,$A:$A,$A73),0),IF($G73=Tabelid!$L$5,IFERROR(SUMIFS($E:$E,$G:$G,Tabelid!$L$1,$C:$C,Tabelid!$J$4,$H:$H,Q$2)/SUMIFS($E:$E,$G:$G,Tabelid!$L$1,$C:$C,Tabelid!$J$4),0),""))),"")</f>
        <v>0</v>
      </c>
      <c r="R73" s="29">
        <f ca="1">IFERROR(IF($G73=Tabelid!$L$6,Eksplikatsioon!W75/SUM(Eksplikatsioon!$O75:'Eksplikatsioon'!$AG75),IF($G73=Tabelid!$L$4,IFERROR(SUMIFS($E:$E,$G:$G,Tabelid!$L$1,$C:$C,Tabelid!$J$4,$H:$H,R$2,$A:$A,$A73)/SUMIFS($E:$E,$G:$G,Tabelid!$L$1,$C:$C,Tabelid!$J$4,$A:$A,$A73),0),IF($G73=Tabelid!$L$5,IFERROR(SUMIFS($E:$E,$G:$G,Tabelid!$L$1,$C:$C,Tabelid!$J$4,$H:$H,R$2)/SUMIFS($E:$E,$G:$G,Tabelid!$L$1,$C:$C,Tabelid!$J$4),0),""))),"")</f>
        <v>0</v>
      </c>
      <c r="S73" s="29">
        <f ca="1">IFERROR(IF($G73=Tabelid!$L$6,Eksplikatsioon!X75/SUM(Eksplikatsioon!$O75:'Eksplikatsioon'!$AG75),IF($G73=Tabelid!$L$4,IFERROR(SUMIFS($E:$E,$G:$G,Tabelid!$L$1,$C:$C,Tabelid!$J$4,$H:$H,S$2,$A:$A,$A73)/SUMIFS($E:$E,$G:$G,Tabelid!$L$1,$C:$C,Tabelid!$J$4,$A:$A,$A73),0),IF($G73=Tabelid!$L$5,IFERROR(SUMIFS($E:$E,$G:$G,Tabelid!$L$1,$C:$C,Tabelid!$J$4,$H:$H,S$2)/SUMIFS($E:$E,$G:$G,Tabelid!$L$1,$C:$C,Tabelid!$J$4),0),""))),"")</f>
        <v>0</v>
      </c>
      <c r="T73" s="29">
        <f ca="1">IFERROR(IF($G73=Tabelid!$L$6,Eksplikatsioon!Y75/SUM(Eksplikatsioon!$O75:'Eksplikatsioon'!$AG75),IF($G73=Tabelid!$L$4,IFERROR(SUMIFS($E:$E,$G:$G,Tabelid!$L$1,$C:$C,Tabelid!$J$4,$H:$H,T$2,$A:$A,$A73)/SUMIFS($E:$E,$G:$G,Tabelid!$L$1,$C:$C,Tabelid!$J$4,$A:$A,$A73),0),IF($G73=Tabelid!$L$5,IFERROR(SUMIFS($E:$E,$G:$G,Tabelid!$L$1,$C:$C,Tabelid!$J$4,$H:$H,T$2)/SUMIFS($E:$E,$G:$G,Tabelid!$L$1,$C:$C,Tabelid!$J$4),0),""))),"")</f>
        <v>0</v>
      </c>
      <c r="U73" s="29">
        <f ca="1">IFERROR(IF($G73=Tabelid!$L$6,Eksplikatsioon!Z75/SUM(Eksplikatsioon!$O75:'Eksplikatsioon'!$AG75),IF($G73=Tabelid!$L$4,IFERROR(SUMIFS($E:$E,$G:$G,Tabelid!$L$1,$C:$C,Tabelid!$J$4,$H:$H,U$2,$A:$A,$A73)/SUMIFS($E:$E,$G:$G,Tabelid!$L$1,$C:$C,Tabelid!$J$4,$A:$A,$A73),0),IF($G73=Tabelid!$L$5,IFERROR(SUMIFS($E:$E,$G:$G,Tabelid!$L$1,$C:$C,Tabelid!$J$4,$H:$H,U$2)/SUMIFS($E:$E,$G:$G,Tabelid!$L$1,$C:$C,Tabelid!$J$4),0),""))),"")</f>
        <v>0</v>
      </c>
      <c r="V73" s="29">
        <f ca="1">IFERROR(IF($G73=Tabelid!$L$6,Eksplikatsioon!AA75/SUM(Eksplikatsioon!$O75:'Eksplikatsioon'!$AG75),IF($G73=Tabelid!$L$4,IFERROR(SUMIFS($E:$E,$G:$G,Tabelid!$L$1,$C:$C,Tabelid!$J$4,$H:$H,V$2,$A:$A,$A73)/SUMIFS($E:$E,$G:$G,Tabelid!$L$1,$C:$C,Tabelid!$J$4,$A:$A,$A73),0),IF($G73=Tabelid!$L$5,IFERROR(SUMIFS($E:$E,$G:$G,Tabelid!$L$1,$C:$C,Tabelid!$J$4,$H:$H,V$2)/SUMIFS($E:$E,$G:$G,Tabelid!$L$1,$C:$C,Tabelid!$J$4),0),""))),"")</f>
        <v>0</v>
      </c>
      <c r="W73" s="29">
        <f ca="1">IFERROR(IF($G73=Tabelid!$L$6,Eksplikatsioon!AB75/SUM(Eksplikatsioon!$O75:'Eksplikatsioon'!$AG75),IF($G73=Tabelid!$L$4,IFERROR(SUMIFS($E:$E,$G:$G,Tabelid!$L$1,$C:$C,Tabelid!$J$4,$H:$H,W$2,$A:$A,$A73)/SUMIFS($E:$E,$G:$G,Tabelid!$L$1,$C:$C,Tabelid!$J$4,$A:$A,$A73),0),IF($G73=Tabelid!$L$5,IFERROR(SUMIFS($E:$E,$G:$G,Tabelid!$L$1,$C:$C,Tabelid!$J$4,$H:$H,W$2)/SUMIFS($E:$E,$G:$G,Tabelid!$L$1,$C:$C,Tabelid!$J$4),0),""))),"")</f>
        <v>0</v>
      </c>
      <c r="X73" s="29">
        <f ca="1">IFERROR(IF($G73=Tabelid!$L$6,Eksplikatsioon!AC75/SUM(Eksplikatsioon!$O75:'Eksplikatsioon'!$AG75),IF($G73=Tabelid!$L$4,IFERROR(SUMIFS($E:$E,$G:$G,Tabelid!$L$1,$C:$C,Tabelid!$J$4,$H:$H,X$2,$A:$A,$A73)/SUMIFS($E:$E,$G:$G,Tabelid!$L$1,$C:$C,Tabelid!$J$4,$A:$A,$A73),0),IF($G73=Tabelid!$L$5,IFERROR(SUMIFS($E:$E,$G:$G,Tabelid!$L$1,$C:$C,Tabelid!$J$4,$H:$H,X$2)/SUMIFS($E:$E,$G:$G,Tabelid!$L$1,$C:$C,Tabelid!$J$4),0),""))),"")</f>
        <v>0</v>
      </c>
      <c r="Y73" s="29">
        <f ca="1">IFERROR(IF($G73=Tabelid!$L$6,Eksplikatsioon!AD75/SUM(Eksplikatsioon!$O75:'Eksplikatsioon'!$AG75),IF($G73=Tabelid!$L$4,IFERROR(SUMIFS($E:$E,$G:$G,Tabelid!$L$1,$C:$C,Tabelid!$J$4,$H:$H,Y$2,$A:$A,$A73)/SUMIFS($E:$E,$G:$G,Tabelid!$L$1,$C:$C,Tabelid!$J$4,$A:$A,$A73),0),IF($G73=Tabelid!$L$5,IFERROR(SUMIFS($E:$E,$G:$G,Tabelid!$L$1,$C:$C,Tabelid!$J$4,$H:$H,Y$2)/SUMIFS($E:$E,$G:$G,Tabelid!$L$1,$C:$C,Tabelid!$J$4),0),""))),"")</f>
        <v>0</v>
      </c>
      <c r="Z73" s="29">
        <f ca="1">IFERROR(IF($G73=Tabelid!$L$6,Eksplikatsioon!AE75/SUM(Eksplikatsioon!$O75:'Eksplikatsioon'!$AG75),IF($G73=Tabelid!$L$4,IFERROR(SUMIFS($E:$E,$G:$G,Tabelid!$L$1,$C:$C,Tabelid!$J$4,$H:$H,Z$2,$A:$A,$A73)/SUMIFS($E:$E,$G:$G,Tabelid!$L$1,$C:$C,Tabelid!$J$4,$A:$A,$A73),0),IF($G73=Tabelid!$L$5,IFERROR(SUMIFS($E:$E,$G:$G,Tabelid!$L$1,$C:$C,Tabelid!$J$4,$H:$H,Z$2)/SUMIFS($E:$E,$G:$G,Tabelid!$L$1,$C:$C,Tabelid!$J$4),0),""))),"")</f>
        <v>0</v>
      </c>
      <c r="AA73" s="29">
        <f ca="1">IFERROR(IF($G73=Tabelid!$L$6,Eksplikatsioon!AF75/SUM(Eksplikatsioon!$O75:'Eksplikatsioon'!$AG75),IF($G73=Tabelid!$L$4,IFERROR(SUMIFS($E:$E,$G:$G,Tabelid!$L$1,$C:$C,Tabelid!$J$4,$H:$H,AA$2,$A:$A,$A73)/SUMIFS($E:$E,$G:$G,Tabelid!$L$1,$C:$C,Tabelid!$J$4,$A:$A,$A73),0),IF($G73=Tabelid!$L$5,IFERROR(SUMIFS($E:$E,$G:$G,Tabelid!$L$1,$C:$C,Tabelid!$J$4,$H:$H,AA$2)/SUMIFS($E:$E,$G:$G,Tabelid!$L$1,$C:$C,Tabelid!$J$4),0),""))),"")</f>
        <v>0</v>
      </c>
      <c r="AB73" s="29">
        <f ca="1">IFERROR(IF($G73=Tabelid!$L$6,Eksplikatsioon!AG75/SUM(Eksplikatsioon!$O75:'Eksplikatsioon'!$AG75),IF($G73=Tabelid!$L$4,IFERROR(SUMIFS($E:$E,$G:$G,Tabelid!$L$1,$C:$C,Tabelid!$J$4,$H:$H,AB$2,$A:$A,$A73)/SUMIFS($E:$E,$G:$G,Tabelid!$L$1,$C:$C,Tabelid!$J$4,$A:$A,$A73),0),IF($G73=Tabelid!$L$5,IFERROR(SUMIFS($E:$E,$G:$G,Tabelid!$L$1,$C:$C,Tabelid!$J$4,$H:$H,AB$2)/SUMIFS($E:$E,$G:$G,Tabelid!$L$1,$C:$C,Tabelid!$J$4),0),""))),"")</f>
        <v>0</v>
      </c>
      <c r="AC73" s="29">
        <f ca="1">IFERROR(IF($G73=Tabelid!$L$6,$E73*J73,IFERROR($E73*J73/SUM($J73:$AB73)*(Eksplikatsioon!O75)/SUMPRODUCT($J73:$AB73,Eksplikatsioon!$O75:$AG75),"")),"")</f>
        <v>17.339106338759969</v>
      </c>
      <c r="AD73" s="29">
        <f ca="1">IFERROR(IF($G73=Tabelid!$L$6,$E73*K73,IFERROR($E73*K73/SUM($J73:$AB73)*(Eksplikatsioon!P75)/SUMPRODUCT($J73:$AB73,Eksplikatsioon!$O75:$AG75),"")),"")</f>
        <v>0</v>
      </c>
      <c r="AE73" s="29">
        <f ca="1">IFERROR(IF($G73=Tabelid!$L$6,$E73*L73,IFERROR($E73*L73/SUM($J73:$AB73)*(Eksplikatsioon!Q75)/SUMPRODUCT($J73:$AB73,Eksplikatsioon!$O75:$AG75),"")),"")</f>
        <v>3.2608936612400434</v>
      </c>
      <c r="AF73" s="29">
        <f ca="1">IFERROR(IF($G73=Tabelid!$L$6,$E73*M73,IFERROR($E73*M73/SUM($J73:$AB73)*(Eksplikatsioon!R75)/SUMPRODUCT($J73:$AB73,Eksplikatsioon!$O75:$AG75),"")),"")</f>
        <v>0</v>
      </c>
      <c r="AG73" s="29">
        <f ca="1">IFERROR(IF($G73=Tabelid!$L$6,$E73*N73,IFERROR($E73*N73/SUM($J73:$AB73)*(Eksplikatsioon!S75)/SUMPRODUCT($J73:$AB73,Eksplikatsioon!$O75:$AG75),"")),"")</f>
        <v>0</v>
      </c>
      <c r="AH73" s="29">
        <f ca="1">IFERROR(IF($G73=Tabelid!$L$6,$E73*O73,IFERROR($E73*O73/SUM($J73:$AB73)*(Eksplikatsioon!T75)/SUMPRODUCT($J73:$AB73,Eksplikatsioon!$O75:$AG75),"")),"")</f>
        <v>0</v>
      </c>
      <c r="AI73" s="29">
        <f ca="1">IFERROR(IF($G73=Tabelid!$L$6,$E73*P73,IFERROR($E73*P73/SUM($J73:$AB73)*(Eksplikatsioon!U75)/SUMPRODUCT($J73:$AB73,Eksplikatsioon!$O75:$AG75),"")),"")</f>
        <v>0</v>
      </c>
      <c r="AJ73" s="29">
        <f ca="1">IFERROR(IF($G73=Tabelid!$L$6,$E73*Q73,IFERROR($E73*Q73/SUM($J73:$AB73)*(Eksplikatsioon!V75)/SUMPRODUCT($J73:$AB73,Eksplikatsioon!$O75:$AG75),"")),"")</f>
        <v>0</v>
      </c>
      <c r="AK73" s="29">
        <f ca="1">IFERROR(IF($G73=Tabelid!$L$6,$E73*R73,IFERROR($E73*R73/SUM($J73:$AB73)*(Eksplikatsioon!W75)/SUMPRODUCT($J73:$AB73,Eksplikatsioon!$O75:$AG75),"")),"")</f>
        <v>0</v>
      </c>
      <c r="AL73" s="29">
        <f ca="1">IFERROR(IF($G73=Tabelid!$L$6,$E73*S73,IFERROR($E73*S73/SUM($J73:$AB73)*(Eksplikatsioon!X75)/SUMPRODUCT($J73:$AB73,Eksplikatsioon!$O75:$AG75),"")),"")</f>
        <v>0</v>
      </c>
      <c r="AM73" s="29">
        <f ca="1">IFERROR(IF($G73=Tabelid!$L$6,$E73*T73,IFERROR($E73*T73/SUM($J73:$AB73)*(Eksplikatsioon!Y75)/SUMPRODUCT($J73:$AB73,Eksplikatsioon!$O75:$AG75),"")),"")</f>
        <v>0</v>
      </c>
      <c r="AN73" s="29">
        <f ca="1">IFERROR(IF($G73=Tabelid!$L$6,$E73*U73,IFERROR($E73*U73/SUM($J73:$AB73)*(Eksplikatsioon!Z75)/SUMPRODUCT($J73:$AB73,Eksplikatsioon!$O75:$AG75),"")),"")</f>
        <v>0</v>
      </c>
      <c r="AO73" s="29">
        <f ca="1">IFERROR(IF($G73=Tabelid!$L$6,$E73*V73,IFERROR($E73*V73/SUM($J73:$AB73)*(Eksplikatsioon!AA75)/SUMPRODUCT($J73:$AB73,Eksplikatsioon!$O75:$AG75),"")),"")</f>
        <v>0</v>
      </c>
      <c r="AP73" s="29">
        <f ca="1">IFERROR(IF($G73=Tabelid!$L$6,$E73*W73,IFERROR($E73*W73/SUM($J73:$AB73)*(Eksplikatsioon!AB75)/SUMPRODUCT($J73:$AB73,Eksplikatsioon!$O75:$AG75),"")),"")</f>
        <v>0</v>
      </c>
      <c r="AQ73" s="29">
        <f ca="1">IFERROR(IF($G73=Tabelid!$L$6,$E73*X73,IFERROR($E73*X73/SUM($J73:$AB73)*(Eksplikatsioon!AC75)/SUMPRODUCT($J73:$AB73,Eksplikatsioon!$O75:$AG75),"")),"")</f>
        <v>0</v>
      </c>
      <c r="AR73" s="29">
        <f ca="1">IFERROR(IF($G73=Tabelid!$L$6,$E73*Y73,IFERROR($E73*Y73/SUM($J73:$AB73)*(Eksplikatsioon!AD75)/SUMPRODUCT($J73:$AB73,Eksplikatsioon!$O75:$AG75),"")),"")</f>
        <v>0</v>
      </c>
      <c r="AS73" s="29">
        <f ca="1">IFERROR(IF($G73=Tabelid!$L$6,$E73*Z73,IFERROR($E73*Z73/SUM($J73:$AB73)*(Eksplikatsioon!AE75)/SUMPRODUCT($J73:$AB73,Eksplikatsioon!$O75:$AG75),"")),"")</f>
        <v>0</v>
      </c>
      <c r="AT73" s="29">
        <f ca="1">IFERROR(IF($G73=Tabelid!$L$6,$E73*AA73,IFERROR($E73*AA73/SUM($J73:$AB73)*(Eksplikatsioon!AF75)/SUMPRODUCT($J73:$AB73,Eksplikatsioon!$O75:$AG75),"")),"")</f>
        <v>0</v>
      </c>
      <c r="AU73" s="29">
        <f ca="1">IFERROR(IF($G73=Tabelid!$L$6,$E73*AB73,IFERROR($E73*AB73/SUM($J73:$AB73)*(Eksplikatsioon!AG75)/SUMPRODUCT($J73:$AB73,Eksplikatsioon!$O75:$AG75),"")),"")</f>
        <v>0</v>
      </c>
    </row>
    <row r="74" spans="1:47" x14ac:dyDescent="0.25">
      <c r="A74" s="23" t="str">
        <f>IF(Eksplikatsioon!A76=0,"",Eksplikatsioon!A76)</f>
        <v>01</v>
      </c>
      <c r="B74" s="56" t="str">
        <f>IF(Eksplikatsioon!B76=0,"",Eksplikatsioon!B76)</f>
        <v>102</v>
      </c>
      <c r="C74" s="23" t="str">
        <f>IF(Eksplikatsioon!C76=0,"",Eksplikatsioon!C76)</f>
        <v>ÜÜRITAV PIND</v>
      </c>
      <c r="D74" s="23" t="str">
        <f>IF(Eksplikatsioon!D76=0,"",Eksplikatsioon!D76)</f>
        <v>Ooteruum/Teenindusruum</v>
      </c>
      <c r="E74" s="54">
        <f>IF(Eksplikatsioon!F76=0,"",Eksplikatsioon!F76)</f>
        <v>192.4</v>
      </c>
      <c r="F74" s="23" t="str">
        <f>IF(Eksplikatsioon!H76=0,"",Eksplikatsioon!H76)</f>
        <v>RAM, TK</v>
      </c>
      <c r="G74" s="23" t="str">
        <f>IF(Eksplikatsioon!J76=0,"",Eksplikatsioon!J76)</f>
        <v>Ühiskasutuses muu pind (hoone)</v>
      </c>
      <c r="H74" s="23" t="str">
        <f>IF(Eksplikatsioon!K76=0,"",Eksplikatsioon!K76)</f>
        <v/>
      </c>
      <c r="I74" s="23" t="str">
        <f>IF(Eksplikatsioon!L76=0,"",Eksplikatsioon!L76)</f>
        <v/>
      </c>
      <c r="J74" s="29">
        <f ca="1">IFERROR(IF($G74=Tabelid!$L$6,Eksplikatsioon!O76/SUM(Eksplikatsioon!$O76:'Eksplikatsioon'!$AG76),IF($G74=Tabelid!$L$4,IFERROR(SUMIFS($E:$E,$G:$G,Tabelid!$L$1,$C:$C,Tabelid!$J$4,$H:$H,J$2,$A:$A,$A74)/SUMIFS($E:$E,$G:$G,Tabelid!$L$1,$C:$C,Tabelid!$J$4,$A:$A,$A74),0),IF($G74=Tabelid!$L$5,IFERROR(SUMIFS($E:$E,$G:$G,Tabelid!$L$1,$C:$C,Tabelid!$J$4,$H:$H,J$2)/SUMIFS($E:$E,$G:$G,Tabelid!$L$1,$C:$C,Tabelid!$J$4),0),""))),"")</f>
        <v>0.79700638082175401</v>
      </c>
      <c r="K74" s="29">
        <f ca="1">IFERROR(IF($G74=Tabelid!$L$6,Eksplikatsioon!P76/SUM(Eksplikatsioon!$O76:'Eksplikatsioon'!$AG76),IF($G74=Tabelid!$L$4,IFERROR(SUMIFS($E:$E,$G:$G,Tabelid!$L$1,$C:$C,Tabelid!$J$4,$H:$H,K$2,$A:$A,$A74)/SUMIFS($E:$E,$G:$G,Tabelid!$L$1,$C:$C,Tabelid!$J$4,$A:$A,$A74),0),IF($G74=Tabelid!$L$5,IFERROR(SUMIFS($E:$E,$G:$G,Tabelid!$L$1,$C:$C,Tabelid!$J$4,$H:$H,K$2)/SUMIFS($E:$E,$G:$G,Tabelid!$L$1,$C:$C,Tabelid!$J$4),0),""))),"")</f>
        <v>1.3894686624127848E-2</v>
      </c>
      <c r="L74" s="29">
        <f ca="1">IFERROR(IF($G74=Tabelid!$L$6,Eksplikatsioon!Q76/SUM(Eksplikatsioon!$O76:'Eksplikatsioon'!$AG76),IF($G74=Tabelid!$L$4,IFERROR(SUMIFS($E:$E,$G:$G,Tabelid!$L$1,$C:$C,Tabelid!$J$4,$H:$H,L$2,$A:$A,$A74)/SUMIFS($E:$E,$G:$G,Tabelid!$L$1,$C:$C,Tabelid!$J$4,$A:$A,$A74),0),IF($G74=Tabelid!$L$5,IFERROR(SUMIFS($E:$E,$G:$G,Tabelid!$L$1,$C:$C,Tabelid!$J$4,$H:$H,L$2)/SUMIFS($E:$E,$G:$G,Tabelid!$L$1,$C:$C,Tabelid!$J$4),0),""))),"")</f>
        <v>0.14988967738088133</v>
      </c>
      <c r="M74" s="29">
        <f ca="1">IFERROR(IF($G74=Tabelid!$L$6,Eksplikatsioon!R76/SUM(Eksplikatsioon!$O76:'Eksplikatsioon'!$AG76),IF($G74=Tabelid!$L$4,IFERROR(SUMIFS($E:$E,$G:$G,Tabelid!$L$1,$C:$C,Tabelid!$J$4,$H:$H,M$2,$A:$A,$A74)/SUMIFS($E:$E,$G:$G,Tabelid!$L$1,$C:$C,Tabelid!$J$4,$A:$A,$A74),0),IF($G74=Tabelid!$L$5,IFERROR(SUMIFS($E:$E,$G:$G,Tabelid!$L$1,$C:$C,Tabelid!$J$4,$H:$H,M$2)/SUMIFS($E:$E,$G:$G,Tabelid!$L$1,$C:$C,Tabelid!$J$4),0),""))),"")</f>
        <v>3.9209255173236313E-2</v>
      </c>
      <c r="N74" s="29">
        <f ca="1">IFERROR(IF($G74=Tabelid!$L$6,Eksplikatsioon!S76/SUM(Eksplikatsioon!$O76:'Eksplikatsioon'!$AG76),IF($G74=Tabelid!$L$4,IFERROR(SUMIFS($E:$E,$G:$G,Tabelid!$L$1,$C:$C,Tabelid!$J$4,$H:$H,N$2,$A:$A,$A74)/SUMIFS($E:$E,$G:$G,Tabelid!$L$1,$C:$C,Tabelid!$J$4,$A:$A,$A74),0),IF($G74=Tabelid!$L$5,IFERROR(SUMIFS($E:$E,$G:$G,Tabelid!$L$1,$C:$C,Tabelid!$J$4,$H:$H,N$2)/SUMIFS($E:$E,$G:$G,Tabelid!$L$1,$C:$C,Tabelid!$J$4),0),""))),"")</f>
        <v>0</v>
      </c>
      <c r="O74" s="29">
        <f ca="1">IFERROR(IF($G74=Tabelid!$L$6,Eksplikatsioon!T76/SUM(Eksplikatsioon!$O76:'Eksplikatsioon'!$AG76),IF($G74=Tabelid!$L$4,IFERROR(SUMIFS($E:$E,$G:$G,Tabelid!$L$1,$C:$C,Tabelid!$J$4,$H:$H,O$2,$A:$A,$A74)/SUMIFS($E:$E,$G:$G,Tabelid!$L$1,$C:$C,Tabelid!$J$4,$A:$A,$A74),0),IF($G74=Tabelid!$L$5,IFERROR(SUMIFS($E:$E,$G:$G,Tabelid!$L$1,$C:$C,Tabelid!$J$4,$H:$H,O$2)/SUMIFS($E:$E,$G:$G,Tabelid!$L$1,$C:$C,Tabelid!$J$4),0),""))),"")</f>
        <v>0</v>
      </c>
      <c r="P74" s="29">
        <f ca="1">IFERROR(IF($G74=Tabelid!$L$6,Eksplikatsioon!U76/SUM(Eksplikatsioon!$O76:'Eksplikatsioon'!$AG76),IF($G74=Tabelid!$L$4,IFERROR(SUMIFS($E:$E,$G:$G,Tabelid!$L$1,$C:$C,Tabelid!$J$4,$H:$H,P$2,$A:$A,$A74)/SUMIFS($E:$E,$G:$G,Tabelid!$L$1,$C:$C,Tabelid!$J$4,$A:$A,$A74),0),IF($G74=Tabelid!$L$5,IFERROR(SUMIFS($E:$E,$G:$G,Tabelid!$L$1,$C:$C,Tabelid!$J$4,$H:$H,P$2)/SUMIFS($E:$E,$G:$G,Tabelid!$L$1,$C:$C,Tabelid!$J$4),0),""))),"")</f>
        <v>0</v>
      </c>
      <c r="Q74" s="29">
        <f ca="1">IFERROR(IF($G74=Tabelid!$L$6,Eksplikatsioon!V76/SUM(Eksplikatsioon!$O76:'Eksplikatsioon'!$AG76),IF($G74=Tabelid!$L$4,IFERROR(SUMIFS($E:$E,$G:$G,Tabelid!$L$1,$C:$C,Tabelid!$J$4,$H:$H,Q$2,$A:$A,$A74)/SUMIFS($E:$E,$G:$G,Tabelid!$L$1,$C:$C,Tabelid!$J$4,$A:$A,$A74),0),IF($G74=Tabelid!$L$5,IFERROR(SUMIFS($E:$E,$G:$G,Tabelid!$L$1,$C:$C,Tabelid!$J$4,$H:$H,Q$2)/SUMIFS($E:$E,$G:$G,Tabelid!$L$1,$C:$C,Tabelid!$J$4),0),""))),"")</f>
        <v>0</v>
      </c>
      <c r="R74" s="29">
        <f ca="1">IFERROR(IF($G74=Tabelid!$L$6,Eksplikatsioon!W76/SUM(Eksplikatsioon!$O76:'Eksplikatsioon'!$AG76),IF($G74=Tabelid!$L$4,IFERROR(SUMIFS($E:$E,$G:$G,Tabelid!$L$1,$C:$C,Tabelid!$J$4,$H:$H,R$2,$A:$A,$A74)/SUMIFS($E:$E,$G:$G,Tabelid!$L$1,$C:$C,Tabelid!$J$4,$A:$A,$A74),0),IF($G74=Tabelid!$L$5,IFERROR(SUMIFS($E:$E,$G:$G,Tabelid!$L$1,$C:$C,Tabelid!$J$4,$H:$H,R$2)/SUMIFS($E:$E,$G:$G,Tabelid!$L$1,$C:$C,Tabelid!$J$4),0),""))),"")</f>
        <v>0</v>
      </c>
      <c r="S74" s="29">
        <f ca="1">IFERROR(IF($G74=Tabelid!$L$6,Eksplikatsioon!X76/SUM(Eksplikatsioon!$O76:'Eksplikatsioon'!$AG76),IF($G74=Tabelid!$L$4,IFERROR(SUMIFS($E:$E,$G:$G,Tabelid!$L$1,$C:$C,Tabelid!$J$4,$H:$H,S$2,$A:$A,$A74)/SUMIFS($E:$E,$G:$G,Tabelid!$L$1,$C:$C,Tabelid!$J$4,$A:$A,$A74),0),IF($G74=Tabelid!$L$5,IFERROR(SUMIFS($E:$E,$G:$G,Tabelid!$L$1,$C:$C,Tabelid!$J$4,$H:$H,S$2)/SUMIFS($E:$E,$G:$G,Tabelid!$L$1,$C:$C,Tabelid!$J$4),0),""))),"")</f>
        <v>0</v>
      </c>
      <c r="T74" s="29">
        <f ca="1">IFERROR(IF($G74=Tabelid!$L$6,Eksplikatsioon!Y76/SUM(Eksplikatsioon!$O76:'Eksplikatsioon'!$AG76),IF($G74=Tabelid!$L$4,IFERROR(SUMIFS($E:$E,$G:$G,Tabelid!$L$1,$C:$C,Tabelid!$J$4,$H:$H,T$2,$A:$A,$A74)/SUMIFS($E:$E,$G:$G,Tabelid!$L$1,$C:$C,Tabelid!$J$4,$A:$A,$A74),0),IF($G74=Tabelid!$L$5,IFERROR(SUMIFS($E:$E,$G:$G,Tabelid!$L$1,$C:$C,Tabelid!$J$4,$H:$H,T$2)/SUMIFS($E:$E,$G:$G,Tabelid!$L$1,$C:$C,Tabelid!$J$4),0),""))),"")</f>
        <v>0</v>
      </c>
      <c r="U74" s="29">
        <f ca="1">IFERROR(IF($G74=Tabelid!$L$6,Eksplikatsioon!Z76/SUM(Eksplikatsioon!$O76:'Eksplikatsioon'!$AG76),IF($G74=Tabelid!$L$4,IFERROR(SUMIFS($E:$E,$G:$G,Tabelid!$L$1,$C:$C,Tabelid!$J$4,$H:$H,U$2,$A:$A,$A74)/SUMIFS($E:$E,$G:$G,Tabelid!$L$1,$C:$C,Tabelid!$J$4,$A:$A,$A74),0),IF($G74=Tabelid!$L$5,IFERROR(SUMIFS($E:$E,$G:$G,Tabelid!$L$1,$C:$C,Tabelid!$J$4,$H:$H,U$2)/SUMIFS($E:$E,$G:$G,Tabelid!$L$1,$C:$C,Tabelid!$J$4),0),""))),"")</f>
        <v>0</v>
      </c>
      <c r="V74" s="29">
        <f ca="1">IFERROR(IF($G74=Tabelid!$L$6,Eksplikatsioon!AA76/SUM(Eksplikatsioon!$O76:'Eksplikatsioon'!$AG76),IF($G74=Tabelid!$L$4,IFERROR(SUMIFS($E:$E,$G:$G,Tabelid!$L$1,$C:$C,Tabelid!$J$4,$H:$H,V$2,$A:$A,$A74)/SUMIFS($E:$E,$G:$G,Tabelid!$L$1,$C:$C,Tabelid!$J$4,$A:$A,$A74),0),IF($G74=Tabelid!$L$5,IFERROR(SUMIFS($E:$E,$G:$G,Tabelid!$L$1,$C:$C,Tabelid!$J$4,$H:$H,V$2)/SUMIFS($E:$E,$G:$G,Tabelid!$L$1,$C:$C,Tabelid!$J$4),0),""))),"")</f>
        <v>0</v>
      </c>
      <c r="W74" s="29">
        <f ca="1">IFERROR(IF($G74=Tabelid!$L$6,Eksplikatsioon!AB76/SUM(Eksplikatsioon!$O76:'Eksplikatsioon'!$AG76),IF($G74=Tabelid!$L$4,IFERROR(SUMIFS($E:$E,$G:$G,Tabelid!$L$1,$C:$C,Tabelid!$J$4,$H:$H,W$2,$A:$A,$A74)/SUMIFS($E:$E,$G:$G,Tabelid!$L$1,$C:$C,Tabelid!$J$4,$A:$A,$A74),0),IF($G74=Tabelid!$L$5,IFERROR(SUMIFS($E:$E,$G:$G,Tabelid!$L$1,$C:$C,Tabelid!$J$4,$H:$H,W$2)/SUMIFS($E:$E,$G:$G,Tabelid!$L$1,$C:$C,Tabelid!$J$4),0),""))),"")</f>
        <v>0</v>
      </c>
      <c r="X74" s="29">
        <f ca="1">IFERROR(IF($G74=Tabelid!$L$6,Eksplikatsioon!AC76/SUM(Eksplikatsioon!$O76:'Eksplikatsioon'!$AG76),IF($G74=Tabelid!$L$4,IFERROR(SUMIFS($E:$E,$G:$G,Tabelid!$L$1,$C:$C,Tabelid!$J$4,$H:$H,X$2,$A:$A,$A74)/SUMIFS($E:$E,$G:$G,Tabelid!$L$1,$C:$C,Tabelid!$J$4,$A:$A,$A74),0),IF($G74=Tabelid!$L$5,IFERROR(SUMIFS($E:$E,$G:$G,Tabelid!$L$1,$C:$C,Tabelid!$J$4,$H:$H,X$2)/SUMIFS($E:$E,$G:$G,Tabelid!$L$1,$C:$C,Tabelid!$J$4),0),""))),"")</f>
        <v>0</v>
      </c>
      <c r="Y74" s="29">
        <f ca="1">IFERROR(IF($G74=Tabelid!$L$6,Eksplikatsioon!AD76/SUM(Eksplikatsioon!$O76:'Eksplikatsioon'!$AG76),IF($G74=Tabelid!$L$4,IFERROR(SUMIFS($E:$E,$G:$G,Tabelid!$L$1,$C:$C,Tabelid!$J$4,$H:$H,Y$2,$A:$A,$A74)/SUMIFS($E:$E,$G:$G,Tabelid!$L$1,$C:$C,Tabelid!$J$4,$A:$A,$A74),0),IF($G74=Tabelid!$L$5,IFERROR(SUMIFS($E:$E,$G:$G,Tabelid!$L$1,$C:$C,Tabelid!$J$4,$H:$H,Y$2)/SUMIFS($E:$E,$G:$G,Tabelid!$L$1,$C:$C,Tabelid!$J$4),0),""))),"")</f>
        <v>0</v>
      </c>
      <c r="Z74" s="29">
        <f ca="1">IFERROR(IF($G74=Tabelid!$L$6,Eksplikatsioon!AE76/SUM(Eksplikatsioon!$O76:'Eksplikatsioon'!$AG76),IF($G74=Tabelid!$L$4,IFERROR(SUMIFS($E:$E,$G:$G,Tabelid!$L$1,$C:$C,Tabelid!$J$4,$H:$H,Z$2,$A:$A,$A74)/SUMIFS($E:$E,$G:$G,Tabelid!$L$1,$C:$C,Tabelid!$J$4,$A:$A,$A74),0),IF($G74=Tabelid!$L$5,IFERROR(SUMIFS($E:$E,$G:$G,Tabelid!$L$1,$C:$C,Tabelid!$J$4,$H:$H,Z$2)/SUMIFS($E:$E,$G:$G,Tabelid!$L$1,$C:$C,Tabelid!$J$4),0),""))),"")</f>
        <v>0</v>
      </c>
      <c r="AA74" s="29">
        <f ca="1">IFERROR(IF($G74=Tabelid!$L$6,Eksplikatsioon!AF76/SUM(Eksplikatsioon!$O76:'Eksplikatsioon'!$AG76),IF($G74=Tabelid!$L$4,IFERROR(SUMIFS($E:$E,$G:$G,Tabelid!$L$1,$C:$C,Tabelid!$J$4,$H:$H,AA$2,$A:$A,$A74)/SUMIFS($E:$E,$G:$G,Tabelid!$L$1,$C:$C,Tabelid!$J$4,$A:$A,$A74),0),IF($G74=Tabelid!$L$5,IFERROR(SUMIFS($E:$E,$G:$G,Tabelid!$L$1,$C:$C,Tabelid!$J$4,$H:$H,AA$2)/SUMIFS($E:$E,$G:$G,Tabelid!$L$1,$C:$C,Tabelid!$J$4),0),""))),"")</f>
        <v>0</v>
      </c>
      <c r="AB74" s="29">
        <f ca="1">IFERROR(IF($G74=Tabelid!$L$6,Eksplikatsioon!AG76/SUM(Eksplikatsioon!$O76:'Eksplikatsioon'!$AG76),IF($G74=Tabelid!$L$4,IFERROR(SUMIFS($E:$E,$G:$G,Tabelid!$L$1,$C:$C,Tabelid!$J$4,$H:$H,AB$2,$A:$A,$A74)/SUMIFS($E:$E,$G:$G,Tabelid!$L$1,$C:$C,Tabelid!$J$4,$A:$A,$A74),0),IF($G74=Tabelid!$L$5,IFERROR(SUMIFS($E:$E,$G:$G,Tabelid!$L$1,$C:$C,Tabelid!$J$4,$H:$H,AB$2)/SUMIFS($E:$E,$G:$G,Tabelid!$L$1,$C:$C,Tabelid!$J$4),0),""))),"")</f>
        <v>0</v>
      </c>
      <c r="AC74" s="29">
        <f ca="1">IFERROR(IF($G74=Tabelid!$L$6,$E74*J74,IFERROR($E74*J74/SUM($J74:$AB74)*(Eksplikatsioon!O76)/SUMPRODUCT($J74:$AB74,Eksplikatsioon!$O76:$AG76),"")),"")</f>
        <v>161.94388638725326</v>
      </c>
      <c r="AD74" s="29">
        <f ca="1">IFERROR(IF($G74=Tabelid!$L$6,$E74*K74,IFERROR($E74*K74/SUM($J74:$AB74)*(Eksplikatsioon!P76)/SUMPRODUCT($J74:$AB74,Eksplikatsioon!$O76:$AG76),"")),"")</f>
        <v>0</v>
      </c>
      <c r="AE74" s="29">
        <f ca="1">IFERROR(IF($G74=Tabelid!$L$6,$E74*L74,IFERROR($E74*L74/SUM($J74:$AB74)*(Eksplikatsioon!Q76)/SUMPRODUCT($J74:$AB74,Eksplikatsioon!$O76:$AG76),"")),"")</f>
        <v>30.456113612746815</v>
      </c>
      <c r="AF74" s="29">
        <f ca="1">IFERROR(IF($G74=Tabelid!$L$6,$E74*M74,IFERROR($E74*M74/SUM($J74:$AB74)*(Eksplikatsioon!R76)/SUMPRODUCT($J74:$AB74,Eksplikatsioon!$O76:$AG76),"")),"")</f>
        <v>0</v>
      </c>
      <c r="AG74" s="29">
        <f ca="1">IFERROR(IF($G74=Tabelid!$L$6,$E74*N74,IFERROR($E74*N74/SUM($J74:$AB74)*(Eksplikatsioon!S76)/SUMPRODUCT($J74:$AB74,Eksplikatsioon!$O76:$AG76),"")),"")</f>
        <v>0</v>
      </c>
      <c r="AH74" s="29">
        <f ca="1">IFERROR(IF($G74=Tabelid!$L$6,$E74*O74,IFERROR($E74*O74/SUM($J74:$AB74)*(Eksplikatsioon!T76)/SUMPRODUCT($J74:$AB74,Eksplikatsioon!$O76:$AG76),"")),"")</f>
        <v>0</v>
      </c>
      <c r="AI74" s="29">
        <f ca="1">IFERROR(IF($G74=Tabelid!$L$6,$E74*P74,IFERROR($E74*P74/SUM($J74:$AB74)*(Eksplikatsioon!U76)/SUMPRODUCT($J74:$AB74,Eksplikatsioon!$O76:$AG76),"")),"")</f>
        <v>0</v>
      </c>
      <c r="AJ74" s="29">
        <f ca="1">IFERROR(IF($G74=Tabelid!$L$6,$E74*Q74,IFERROR($E74*Q74/SUM($J74:$AB74)*(Eksplikatsioon!V76)/SUMPRODUCT($J74:$AB74,Eksplikatsioon!$O76:$AG76),"")),"")</f>
        <v>0</v>
      </c>
      <c r="AK74" s="29">
        <f ca="1">IFERROR(IF($G74=Tabelid!$L$6,$E74*R74,IFERROR($E74*R74/SUM($J74:$AB74)*(Eksplikatsioon!W76)/SUMPRODUCT($J74:$AB74,Eksplikatsioon!$O76:$AG76),"")),"")</f>
        <v>0</v>
      </c>
      <c r="AL74" s="29">
        <f ca="1">IFERROR(IF($G74=Tabelid!$L$6,$E74*S74,IFERROR($E74*S74/SUM($J74:$AB74)*(Eksplikatsioon!X76)/SUMPRODUCT($J74:$AB74,Eksplikatsioon!$O76:$AG76),"")),"")</f>
        <v>0</v>
      </c>
      <c r="AM74" s="29">
        <f ca="1">IFERROR(IF($G74=Tabelid!$L$6,$E74*T74,IFERROR($E74*T74/SUM($J74:$AB74)*(Eksplikatsioon!Y76)/SUMPRODUCT($J74:$AB74,Eksplikatsioon!$O76:$AG76),"")),"")</f>
        <v>0</v>
      </c>
      <c r="AN74" s="29">
        <f ca="1">IFERROR(IF($G74=Tabelid!$L$6,$E74*U74,IFERROR($E74*U74/SUM($J74:$AB74)*(Eksplikatsioon!Z76)/SUMPRODUCT($J74:$AB74,Eksplikatsioon!$O76:$AG76),"")),"")</f>
        <v>0</v>
      </c>
      <c r="AO74" s="29">
        <f ca="1">IFERROR(IF($G74=Tabelid!$L$6,$E74*V74,IFERROR($E74*V74/SUM($J74:$AB74)*(Eksplikatsioon!AA76)/SUMPRODUCT($J74:$AB74,Eksplikatsioon!$O76:$AG76),"")),"")</f>
        <v>0</v>
      </c>
      <c r="AP74" s="29">
        <f ca="1">IFERROR(IF($G74=Tabelid!$L$6,$E74*W74,IFERROR($E74*W74/SUM($J74:$AB74)*(Eksplikatsioon!AB76)/SUMPRODUCT($J74:$AB74,Eksplikatsioon!$O76:$AG76),"")),"")</f>
        <v>0</v>
      </c>
      <c r="AQ74" s="29">
        <f ca="1">IFERROR(IF($G74=Tabelid!$L$6,$E74*X74,IFERROR($E74*X74/SUM($J74:$AB74)*(Eksplikatsioon!AC76)/SUMPRODUCT($J74:$AB74,Eksplikatsioon!$O76:$AG76),"")),"")</f>
        <v>0</v>
      </c>
      <c r="AR74" s="29">
        <f ca="1">IFERROR(IF($G74=Tabelid!$L$6,$E74*Y74,IFERROR($E74*Y74/SUM($J74:$AB74)*(Eksplikatsioon!AD76)/SUMPRODUCT($J74:$AB74,Eksplikatsioon!$O76:$AG76),"")),"")</f>
        <v>0</v>
      </c>
      <c r="AS74" s="29">
        <f ca="1">IFERROR(IF($G74=Tabelid!$L$6,$E74*Z74,IFERROR($E74*Z74/SUM($J74:$AB74)*(Eksplikatsioon!AE76)/SUMPRODUCT($J74:$AB74,Eksplikatsioon!$O76:$AG76),"")),"")</f>
        <v>0</v>
      </c>
      <c r="AT74" s="29">
        <f ca="1">IFERROR(IF($G74=Tabelid!$L$6,$E74*AA74,IFERROR($E74*AA74/SUM($J74:$AB74)*(Eksplikatsioon!AF76)/SUMPRODUCT($J74:$AB74,Eksplikatsioon!$O76:$AG76),"")),"")</f>
        <v>0</v>
      </c>
      <c r="AU74" s="29">
        <f ca="1">IFERROR(IF($G74=Tabelid!$L$6,$E74*AB74,IFERROR($E74*AB74/SUM($J74:$AB74)*(Eksplikatsioon!AG76)/SUMPRODUCT($J74:$AB74,Eksplikatsioon!$O76:$AG76),"")),"")</f>
        <v>0</v>
      </c>
    </row>
    <row r="75" spans="1:47" x14ac:dyDescent="0.25">
      <c r="A75" s="23" t="str">
        <f>IF(Eksplikatsioon!A77=0,"",Eksplikatsioon!A77)</f>
        <v>01</v>
      </c>
      <c r="B75" s="56" t="str">
        <f>IF(Eksplikatsioon!B77=0,"",Eksplikatsioon!B77)</f>
        <v>102a</v>
      </c>
      <c r="C75" s="23" t="str">
        <f>IF(Eksplikatsioon!C77=0,"",Eksplikatsioon!C77)</f>
        <v>ÜÜRITAV PIND</v>
      </c>
      <c r="D75" s="23" t="str">
        <f>IF(Eksplikatsioon!D77=0,"",Eksplikatsioon!D77)</f>
        <v>Ooteruum/Teenindusruum</v>
      </c>
      <c r="E75" s="54">
        <f>IF(Eksplikatsioon!F77=0,"",Eksplikatsioon!F77)</f>
        <v>10.7</v>
      </c>
      <c r="F75" s="23" t="str">
        <f>IF(Eksplikatsioon!H77=0,"",Eksplikatsioon!H77)</f>
        <v/>
      </c>
      <c r="G75" s="23" t="str">
        <f>IF(Eksplikatsioon!J77=0,"",Eksplikatsioon!J77)</f>
        <v>Ainukasutuses pind</v>
      </c>
      <c r="H75" s="23" t="str">
        <f>IF(Eksplikatsioon!K77=0,"",Eksplikatsioon!K77)</f>
        <v>Rahandusministeerium</v>
      </c>
      <c r="I75" s="23" t="str">
        <f>IF(Eksplikatsioon!L77=0,"",Eksplikatsioon!L77)</f>
        <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x14ac:dyDescent="0.25">
      <c r="A76" s="23" t="str">
        <f>IF(Eksplikatsioon!A78=0,"",Eksplikatsioon!A78)</f>
        <v>01</v>
      </c>
      <c r="B76" s="56" t="str">
        <f>IF(Eksplikatsioon!B78=0,"",Eksplikatsioon!B78)</f>
        <v>102b</v>
      </c>
      <c r="C76" s="23" t="str">
        <f>IF(Eksplikatsioon!C78=0,"",Eksplikatsioon!C78)</f>
        <v>ÜÜRITAV PIND</v>
      </c>
      <c r="D76" s="23" t="str">
        <f>IF(Eksplikatsioon!D78=0,"",Eksplikatsioon!D78)</f>
        <v>Nõupidamise ruum</v>
      </c>
      <c r="E76" s="54">
        <f>IF(Eksplikatsioon!F78=0,"",Eksplikatsioon!F78)</f>
        <v>15.7</v>
      </c>
      <c r="F76" s="23" t="str">
        <f>IF(Eksplikatsioon!H78=0,"",Eksplikatsioon!H78)</f>
        <v/>
      </c>
      <c r="G76" s="23" t="str">
        <f>IF(Eksplikatsioon!J78=0,"",Eksplikatsioon!J78)</f>
        <v>Ainukasutuses pind</v>
      </c>
      <c r="H76" s="23" t="str">
        <f>IF(Eksplikatsioon!K78=0,"",Eksplikatsioon!K78)</f>
        <v>Rahandusministeerium</v>
      </c>
      <c r="I76" s="23" t="str">
        <f>IF(Eksplikatsioon!L78=0,"",Eksplikatsioon!L78)</f>
        <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x14ac:dyDescent="0.25">
      <c r="A77" s="23" t="str">
        <f>IF(Eksplikatsioon!A79=0,"",Eksplikatsioon!A79)</f>
        <v>01</v>
      </c>
      <c r="B77" s="56" t="str">
        <f>IF(Eksplikatsioon!B79=0,"",Eksplikatsioon!B79)</f>
        <v>102c</v>
      </c>
      <c r="C77" s="23" t="str">
        <f>IF(Eksplikatsioon!C79=0,"",Eksplikatsioon!C79)</f>
        <v>ÜÜRITAV PIND</v>
      </c>
      <c r="D77" s="23" t="str">
        <f>IF(Eksplikatsioon!D79=0,"",Eksplikatsioon!D79)</f>
        <v>Ooteruum/Teenindusruum</v>
      </c>
      <c r="E77" s="54">
        <f>IF(Eksplikatsioon!F79=0,"",Eksplikatsioon!F79)</f>
        <v>16.8</v>
      </c>
      <c r="F77" s="23" t="str">
        <f>IF(Eksplikatsioon!H79=0,"",Eksplikatsioon!H79)</f>
        <v/>
      </c>
      <c r="G77" s="23" t="str">
        <f>IF(Eksplikatsioon!J79=0,"",Eksplikatsioon!J79)</f>
        <v>Ainukasutuses pind</v>
      </c>
      <c r="H77" s="23" t="str">
        <f>IF(Eksplikatsioon!K79=0,"",Eksplikatsioon!K79)</f>
        <v>Rahandusministeerium</v>
      </c>
      <c r="I77" s="23" t="str">
        <f>IF(Eksplikatsioon!L79=0,"",Eksplikatsioon!L79)</f>
        <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x14ac:dyDescent="0.25">
      <c r="A78" s="23" t="str">
        <f>IF(Eksplikatsioon!A80=0,"",Eksplikatsioon!A80)</f>
        <v>01</v>
      </c>
      <c r="B78" s="56" t="str">
        <f>IF(Eksplikatsioon!B80=0,"",Eksplikatsioon!B80)</f>
        <v>102d</v>
      </c>
      <c r="C78" s="23" t="str">
        <f>IF(Eksplikatsioon!C80=0,"",Eksplikatsioon!C80)</f>
        <v>VERTIKAALSETE ÜHENDUSTEEDE PIND</v>
      </c>
      <c r="D78" s="23" t="str">
        <f>IF(Eksplikatsioon!D80=0,"",Eksplikatsioon!D80)</f>
        <v>Lift</v>
      </c>
      <c r="E78" s="54">
        <f>IF(Eksplikatsioon!F80=0,"",Eksplikatsioon!F80)</f>
        <v>3.6</v>
      </c>
      <c r="F78" s="23" t="str">
        <f>IF(Eksplikatsioon!H80=0,"",Eksplikatsioon!H80)</f>
        <v/>
      </c>
      <c r="G78" s="23" t="str">
        <f>IF(Eksplikatsioon!J80=0,"",Eksplikatsioon!J80)</f>
        <v/>
      </c>
      <c r="H78" s="23" t="str">
        <f>IF(Eksplikatsioon!K80=0,"",Eksplikatsioon!K80)</f>
        <v/>
      </c>
      <c r="I78" s="23" t="str">
        <f>IF(Eksplikatsioon!L80=0,"",Eksplikatsioon!L80)</f>
        <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x14ac:dyDescent="0.25">
      <c r="A79" s="23" t="str">
        <f>IF(Eksplikatsioon!A81=0,"",Eksplikatsioon!A81)</f>
        <v>01</v>
      </c>
      <c r="B79" s="56" t="str">
        <f>IF(Eksplikatsioon!B81=0,"",Eksplikatsioon!B81)</f>
        <v>102e</v>
      </c>
      <c r="C79" s="23" t="str">
        <f>IF(Eksplikatsioon!C81=0,"",Eksplikatsioon!C81)</f>
        <v>VERTIKAALSETE ÜHENDUSTEEDE PIND</v>
      </c>
      <c r="D79" s="23" t="str">
        <f>IF(Eksplikatsioon!D81=0,"",Eksplikatsioon!D81)</f>
        <v>Trepp/Trepikoda</v>
      </c>
      <c r="E79" s="54">
        <f>IF(Eksplikatsioon!F81=0,"",Eksplikatsioon!F81)</f>
        <v>4.0999999999999996</v>
      </c>
      <c r="F79" s="23" t="str">
        <f>IF(Eksplikatsioon!H81=0,"",Eksplikatsioon!H81)</f>
        <v/>
      </c>
      <c r="G79" s="23" t="str">
        <f>IF(Eksplikatsioon!J81=0,"",Eksplikatsioon!J81)</f>
        <v/>
      </c>
      <c r="H79" s="23" t="str">
        <f>IF(Eksplikatsioon!K81=0,"",Eksplikatsioon!K81)</f>
        <v/>
      </c>
      <c r="I79" s="23" t="str">
        <f>IF(Eksplikatsioon!L81=0,"",Eksplikatsioon!L81)</f>
        <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x14ac:dyDescent="0.25">
      <c r="A80" s="23" t="str">
        <f>IF(Eksplikatsioon!A82=0,"",Eksplikatsioon!A82)</f>
        <v>01</v>
      </c>
      <c r="B80" s="56" t="str">
        <f>IF(Eksplikatsioon!B82=0,"",Eksplikatsioon!B82)</f>
        <v>102f</v>
      </c>
      <c r="C80" s="23" t="str">
        <f>IF(Eksplikatsioon!C82=0,"",Eksplikatsioon!C82)</f>
        <v>ÜÜRITAV PIND</v>
      </c>
      <c r="D80" s="23" t="str">
        <f>IF(Eksplikatsioon!D82=0,"",Eksplikatsioon!D82)</f>
        <v>Nõupidamise ruum</v>
      </c>
      <c r="E80" s="54">
        <f>IF(Eksplikatsioon!F82=0,"",Eksplikatsioon!F82)</f>
        <v>8.1999999999999993</v>
      </c>
      <c r="F80" s="23" t="str">
        <f>IF(Eksplikatsioon!H82=0,"",Eksplikatsioon!H82)</f>
        <v/>
      </c>
      <c r="G80" s="23" t="str">
        <f>IF(Eksplikatsioon!J82=0,"",Eksplikatsioon!J82)</f>
        <v>Ainukasutuses pind</v>
      </c>
      <c r="H80" s="23" t="str">
        <f>IF(Eksplikatsioon!K82=0,"",Eksplikatsioon!K82)</f>
        <v>Rahandusministeerium</v>
      </c>
      <c r="I80" s="23" t="str">
        <f>IF(Eksplikatsioon!L82=0,"",Eksplikatsioon!L82)</f>
        <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row>
    <row r="81" spans="1:47" x14ac:dyDescent="0.25">
      <c r="A81" s="23" t="str">
        <f>IF(Eksplikatsioon!A83=0,"",Eksplikatsioon!A83)</f>
        <v>01</v>
      </c>
      <c r="B81" s="56" t="str">
        <f>IF(Eksplikatsioon!B83=0,"",Eksplikatsioon!B83)</f>
        <v>102g</v>
      </c>
      <c r="C81" s="23" t="str">
        <f>IF(Eksplikatsioon!C83=0,"",Eksplikatsioon!C83)</f>
        <v>ÜÜRITAV PIND</v>
      </c>
      <c r="D81" s="23" t="str">
        <f>IF(Eksplikatsioon!D83=0,"",Eksplikatsioon!D83)</f>
        <v>Ooteruum/Teenindusruum</v>
      </c>
      <c r="E81" s="54">
        <f>IF(Eksplikatsioon!F83=0,"",Eksplikatsioon!F83)</f>
        <v>130.4</v>
      </c>
      <c r="F81" s="23" t="str">
        <f>IF(Eksplikatsioon!H83=0,"",Eksplikatsioon!H83)</f>
        <v/>
      </c>
      <c r="G81" s="23" t="str">
        <f>IF(Eksplikatsioon!J83=0,"",Eksplikatsioon!J83)</f>
        <v>Ainukasutuses pind</v>
      </c>
      <c r="H81" s="23" t="str">
        <f>IF(Eksplikatsioon!K83=0,"",Eksplikatsioon!K83)</f>
        <v>Rahandusministeerium</v>
      </c>
      <c r="I81" s="23" t="str">
        <f>IF(Eksplikatsioon!L83=0,"",Eksplikatsioon!L83)</f>
        <v/>
      </c>
      <c r="J81" s="29" t="str">
        <f>IFERROR(IF($G81=Tabelid!$L$6,Eksplikatsioon!O83/SUM(Eksplikatsioon!$O83:'Eksplikatsioon'!$AG83),IF($G81=Tabelid!$L$4,IFERROR(SUMIFS($E:$E,$G:$G,Tabelid!$L$1,$C:$C,Tabelid!$J$4,$H:$H,J$2,$A:$A,$A81)/SUMIFS($E:$E,$G:$G,Tabelid!$L$1,$C:$C,Tabelid!$J$4,$A:$A,$A81),0),IF($G81=Tabelid!$L$5,IFERROR(SUMIFS($E:$E,$G:$G,Tabelid!$L$1,$C:$C,Tabelid!$J$4,$H:$H,J$2)/SUMIFS($E:$E,$G:$G,Tabelid!$L$1,$C:$C,Tabelid!$J$4),0),""))),"")</f>
        <v/>
      </c>
      <c r="K81" s="29" t="str">
        <f>IFERROR(IF($G81=Tabelid!$L$6,Eksplikatsioon!P83/SUM(Eksplikatsioon!$O83:'Eksplikatsioon'!$AG83),IF($G81=Tabelid!$L$4,IFERROR(SUMIFS($E:$E,$G:$G,Tabelid!$L$1,$C:$C,Tabelid!$J$4,$H:$H,K$2,$A:$A,$A81)/SUMIFS($E:$E,$G:$G,Tabelid!$L$1,$C:$C,Tabelid!$J$4,$A:$A,$A81),0),IF($G81=Tabelid!$L$5,IFERROR(SUMIFS($E:$E,$G:$G,Tabelid!$L$1,$C:$C,Tabelid!$J$4,$H:$H,K$2)/SUMIFS($E:$E,$G:$G,Tabelid!$L$1,$C:$C,Tabelid!$J$4),0),""))),"")</f>
        <v/>
      </c>
      <c r="L81" s="29" t="str">
        <f>IFERROR(IF($G81=Tabelid!$L$6,Eksplikatsioon!Q83/SUM(Eksplikatsioon!$O83:'Eksplikatsioon'!$AG83),IF($G81=Tabelid!$L$4,IFERROR(SUMIFS($E:$E,$G:$G,Tabelid!$L$1,$C:$C,Tabelid!$J$4,$H:$H,L$2,$A:$A,$A81)/SUMIFS($E:$E,$G:$G,Tabelid!$L$1,$C:$C,Tabelid!$J$4,$A:$A,$A81),0),IF($G81=Tabelid!$L$5,IFERROR(SUMIFS($E:$E,$G:$G,Tabelid!$L$1,$C:$C,Tabelid!$J$4,$H:$H,L$2)/SUMIFS($E:$E,$G:$G,Tabelid!$L$1,$C:$C,Tabelid!$J$4),0),""))),"")</f>
        <v/>
      </c>
      <c r="M81" s="29" t="str">
        <f>IFERROR(IF($G81=Tabelid!$L$6,Eksplikatsioon!R83/SUM(Eksplikatsioon!$O83:'Eksplikatsioon'!$AG83),IF($G81=Tabelid!$L$4,IFERROR(SUMIFS($E:$E,$G:$G,Tabelid!$L$1,$C:$C,Tabelid!$J$4,$H:$H,M$2,$A:$A,$A81)/SUMIFS($E:$E,$G:$G,Tabelid!$L$1,$C:$C,Tabelid!$J$4,$A:$A,$A81),0),IF($G81=Tabelid!$L$5,IFERROR(SUMIFS($E:$E,$G:$G,Tabelid!$L$1,$C:$C,Tabelid!$J$4,$H:$H,M$2)/SUMIFS($E:$E,$G:$G,Tabelid!$L$1,$C:$C,Tabelid!$J$4),0),""))),"")</f>
        <v/>
      </c>
      <c r="N81" s="29" t="str">
        <f>IFERROR(IF($G81=Tabelid!$L$6,Eksplikatsioon!S83/SUM(Eksplikatsioon!$O83:'Eksplikatsioon'!$AG83),IF($G81=Tabelid!$L$4,IFERROR(SUMIFS($E:$E,$G:$G,Tabelid!$L$1,$C:$C,Tabelid!$J$4,$H:$H,N$2,$A:$A,$A81)/SUMIFS($E:$E,$G:$G,Tabelid!$L$1,$C:$C,Tabelid!$J$4,$A:$A,$A81),0),IF($G81=Tabelid!$L$5,IFERROR(SUMIFS($E:$E,$G:$G,Tabelid!$L$1,$C:$C,Tabelid!$J$4,$H:$H,N$2)/SUMIFS($E:$E,$G:$G,Tabelid!$L$1,$C:$C,Tabelid!$J$4),0),""))),"")</f>
        <v/>
      </c>
      <c r="O81" s="29" t="str">
        <f>IFERROR(IF($G81=Tabelid!$L$6,Eksplikatsioon!T83/SUM(Eksplikatsioon!$O83:'Eksplikatsioon'!$AG83),IF($G81=Tabelid!$L$4,IFERROR(SUMIFS($E:$E,$G:$G,Tabelid!$L$1,$C:$C,Tabelid!$J$4,$H:$H,O$2,$A:$A,$A81)/SUMIFS($E:$E,$G:$G,Tabelid!$L$1,$C:$C,Tabelid!$J$4,$A:$A,$A81),0),IF($G81=Tabelid!$L$5,IFERROR(SUMIFS($E:$E,$G:$G,Tabelid!$L$1,$C:$C,Tabelid!$J$4,$H:$H,O$2)/SUMIFS($E:$E,$G:$G,Tabelid!$L$1,$C:$C,Tabelid!$J$4),0),""))),"")</f>
        <v/>
      </c>
      <c r="P81" s="29" t="str">
        <f>IFERROR(IF($G81=Tabelid!$L$6,Eksplikatsioon!U83/SUM(Eksplikatsioon!$O83:'Eksplikatsioon'!$AG83),IF($G81=Tabelid!$L$4,IFERROR(SUMIFS($E:$E,$G:$G,Tabelid!$L$1,$C:$C,Tabelid!$J$4,$H:$H,P$2,$A:$A,$A81)/SUMIFS($E:$E,$G:$G,Tabelid!$L$1,$C:$C,Tabelid!$J$4,$A:$A,$A81),0),IF($G81=Tabelid!$L$5,IFERROR(SUMIFS($E:$E,$G:$G,Tabelid!$L$1,$C:$C,Tabelid!$J$4,$H:$H,P$2)/SUMIFS($E:$E,$G:$G,Tabelid!$L$1,$C:$C,Tabelid!$J$4),0),""))),"")</f>
        <v/>
      </c>
      <c r="Q81" s="29" t="str">
        <f>IFERROR(IF($G81=Tabelid!$L$6,Eksplikatsioon!V83/SUM(Eksplikatsioon!$O83:'Eksplikatsioon'!$AG83),IF($G81=Tabelid!$L$4,IFERROR(SUMIFS($E:$E,$G:$G,Tabelid!$L$1,$C:$C,Tabelid!$J$4,$H:$H,Q$2,$A:$A,$A81)/SUMIFS($E:$E,$G:$G,Tabelid!$L$1,$C:$C,Tabelid!$J$4,$A:$A,$A81),0),IF($G81=Tabelid!$L$5,IFERROR(SUMIFS($E:$E,$G:$G,Tabelid!$L$1,$C:$C,Tabelid!$J$4,$H:$H,Q$2)/SUMIFS($E:$E,$G:$G,Tabelid!$L$1,$C:$C,Tabelid!$J$4),0),""))),"")</f>
        <v/>
      </c>
      <c r="R81" s="29" t="str">
        <f>IFERROR(IF($G81=Tabelid!$L$6,Eksplikatsioon!W83/SUM(Eksplikatsioon!$O83:'Eksplikatsioon'!$AG83),IF($G81=Tabelid!$L$4,IFERROR(SUMIFS($E:$E,$G:$G,Tabelid!$L$1,$C:$C,Tabelid!$J$4,$H:$H,R$2,$A:$A,$A81)/SUMIFS($E:$E,$G:$G,Tabelid!$L$1,$C:$C,Tabelid!$J$4,$A:$A,$A81),0),IF($G81=Tabelid!$L$5,IFERROR(SUMIFS($E:$E,$G:$G,Tabelid!$L$1,$C:$C,Tabelid!$J$4,$H:$H,R$2)/SUMIFS($E:$E,$G:$G,Tabelid!$L$1,$C:$C,Tabelid!$J$4),0),""))),"")</f>
        <v/>
      </c>
      <c r="S81" s="29" t="str">
        <f>IFERROR(IF($G81=Tabelid!$L$6,Eksplikatsioon!X83/SUM(Eksplikatsioon!$O83:'Eksplikatsioon'!$AG83),IF($G81=Tabelid!$L$4,IFERROR(SUMIFS($E:$E,$G:$G,Tabelid!$L$1,$C:$C,Tabelid!$J$4,$H:$H,S$2,$A:$A,$A81)/SUMIFS($E:$E,$G:$G,Tabelid!$L$1,$C:$C,Tabelid!$J$4,$A:$A,$A81),0),IF($G81=Tabelid!$L$5,IFERROR(SUMIFS($E:$E,$G:$G,Tabelid!$L$1,$C:$C,Tabelid!$J$4,$H:$H,S$2)/SUMIFS($E:$E,$G:$G,Tabelid!$L$1,$C:$C,Tabelid!$J$4),0),""))),"")</f>
        <v/>
      </c>
      <c r="T81" s="29" t="str">
        <f>IFERROR(IF($G81=Tabelid!$L$6,Eksplikatsioon!Y83/SUM(Eksplikatsioon!$O83:'Eksplikatsioon'!$AG83),IF($G81=Tabelid!$L$4,IFERROR(SUMIFS($E:$E,$G:$G,Tabelid!$L$1,$C:$C,Tabelid!$J$4,$H:$H,T$2,$A:$A,$A81)/SUMIFS($E:$E,$G:$G,Tabelid!$L$1,$C:$C,Tabelid!$J$4,$A:$A,$A81),0),IF($G81=Tabelid!$L$5,IFERROR(SUMIFS($E:$E,$G:$G,Tabelid!$L$1,$C:$C,Tabelid!$J$4,$H:$H,T$2)/SUMIFS($E:$E,$G:$G,Tabelid!$L$1,$C:$C,Tabelid!$J$4),0),""))),"")</f>
        <v/>
      </c>
      <c r="U81" s="29" t="str">
        <f>IFERROR(IF($G81=Tabelid!$L$6,Eksplikatsioon!Z83/SUM(Eksplikatsioon!$O83:'Eksplikatsioon'!$AG83),IF($G81=Tabelid!$L$4,IFERROR(SUMIFS($E:$E,$G:$G,Tabelid!$L$1,$C:$C,Tabelid!$J$4,$H:$H,U$2,$A:$A,$A81)/SUMIFS($E:$E,$G:$G,Tabelid!$L$1,$C:$C,Tabelid!$J$4,$A:$A,$A81),0),IF($G81=Tabelid!$L$5,IFERROR(SUMIFS($E:$E,$G:$G,Tabelid!$L$1,$C:$C,Tabelid!$J$4,$H:$H,U$2)/SUMIFS($E:$E,$G:$G,Tabelid!$L$1,$C:$C,Tabelid!$J$4),0),""))),"")</f>
        <v/>
      </c>
      <c r="V81" s="29"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29"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29"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29"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29"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29"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29"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29" t="str">
        <f>IFERROR(IF($G81=Tabelid!$L$6,$E81*J81,IFERROR($E81*J81/SUM($J81:$AB81)*(Eksplikatsioon!O83)/SUMPRODUCT($J81:$AB81,Eksplikatsioon!$O83:$AG83),"")),"")</f>
        <v/>
      </c>
      <c r="AD81" s="29" t="str">
        <f>IFERROR(IF($G81=Tabelid!$L$6,$E81*K81,IFERROR($E81*K81/SUM($J81:$AB81)*(Eksplikatsioon!P83)/SUMPRODUCT($J81:$AB81,Eksplikatsioon!$O83:$AG83),"")),"")</f>
        <v/>
      </c>
      <c r="AE81" s="29" t="str">
        <f>IFERROR(IF($G81=Tabelid!$L$6,$E81*L81,IFERROR($E81*L81/SUM($J81:$AB81)*(Eksplikatsioon!Q83)/SUMPRODUCT($J81:$AB81,Eksplikatsioon!$O83:$AG83),"")),"")</f>
        <v/>
      </c>
      <c r="AF81" s="29" t="str">
        <f>IFERROR(IF($G81=Tabelid!$L$6,$E81*M81,IFERROR($E81*M81/SUM($J81:$AB81)*(Eksplikatsioon!R83)/SUMPRODUCT($J81:$AB81,Eksplikatsioon!$O83:$AG83),"")),"")</f>
        <v/>
      </c>
      <c r="AG81" s="29" t="str">
        <f>IFERROR(IF($G81=Tabelid!$L$6,$E81*N81,IFERROR($E81*N81/SUM($J81:$AB81)*(Eksplikatsioon!S83)/SUMPRODUCT($J81:$AB81,Eksplikatsioon!$O83:$AG83),"")),"")</f>
        <v/>
      </c>
      <c r="AH81" s="29" t="str">
        <f>IFERROR(IF($G81=Tabelid!$L$6,$E81*O81,IFERROR($E81*O81/SUM($J81:$AB81)*(Eksplikatsioon!T83)/SUMPRODUCT($J81:$AB81,Eksplikatsioon!$O83:$AG83),"")),"")</f>
        <v/>
      </c>
      <c r="AI81" s="29" t="str">
        <f>IFERROR(IF($G81=Tabelid!$L$6,$E81*P81,IFERROR($E81*P81/SUM($J81:$AB81)*(Eksplikatsioon!U83)/SUMPRODUCT($J81:$AB81,Eksplikatsioon!$O83:$AG83),"")),"")</f>
        <v/>
      </c>
      <c r="AJ81" s="29" t="str">
        <f>IFERROR(IF($G81=Tabelid!$L$6,$E81*Q81,IFERROR($E81*Q81/SUM($J81:$AB81)*(Eksplikatsioon!V83)/SUMPRODUCT($J81:$AB81,Eksplikatsioon!$O83:$AG83),"")),"")</f>
        <v/>
      </c>
      <c r="AK81" s="29" t="str">
        <f>IFERROR(IF($G81=Tabelid!$L$6,$E81*R81,IFERROR($E81*R81/SUM($J81:$AB81)*(Eksplikatsioon!W83)/SUMPRODUCT($J81:$AB81,Eksplikatsioon!$O83:$AG83),"")),"")</f>
        <v/>
      </c>
      <c r="AL81" s="29" t="str">
        <f>IFERROR(IF($G81=Tabelid!$L$6,$E81*S81,IFERROR($E81*S81/SUM($J81:$AB81)*(Eksplikatsioon!X83)/SUMPRODUCT($J81:$AB81,Eksplikatsioon!$O83:$AG83),"")),"")</f>
        <v/>
      </c>
      <c r="AM81" s="29" t="str">
        <f>IFERROR(IF($G81=Tabelid!$L$6,$E81*T81,IFERROR($E81*T81/SUM($J81:$AB81)*(Eksplikatsioon!Y83)/SUMPRODUCT($J81:$AB81,Eksplikatsioon!$O83:$AG83),"")),"")</f>
        <v/>
      </c>
      <c r="AN81" s="29" t="str">
        <f>IFERROR(IF($G81=Tabelid!$L$6,$E81*U81,IFERROR($E81*U81/SUM($J81:$AB81)*(Eksplikatsioon!Z83)/SUMPRODUCT($J81:$AB81,Eksplikatsioon!$O83:$AG83),"")),"")</f>
        <v/>
      </c>
      <c r="AO81" s="29" t="str">
        <f>IFERROR(IF($G81=Tabelid!$L$6,$E81*V81,IFERROR($E81*V81/SUM($J81:$AB81)*(Eksplikatsioon!AA83)/SUMPRODUCT($J81:$AB81,Eksplikatsioon!$O83:$AG83),"")),"")</f>
        <v/>
      </c>
      <c r="AP81" s="29" t="str">
        <f>IFERROR(IF($G81=Tabelid!$L$6,$E81*W81,IFERROR($E81*W81/SUM($J81:$AB81)*(Eksplikatsioon!AB83)/SUMPRODUCT($J81:$AB81,Eksplikatsioon!$O83:$AG83),"")),"")</f>
        <v/>
      </c>
      <c r="AQ81" s="29" t="str">
        <f>IFERROR(IF($G81=Tabelid!$L$6,$E81*X81,IFERROR($E81*X81/SUM($J81:$AB81)*(Eksplikatsioon!AC83)/SUMPRODUCT($J81:$AB81,Eksplikatsioon!$O83:$AG83),"")),"")</f>
        <v/>
      </c>
      <c r="AR81" s="29" t="str">
        <f>IFERROR(IF($G81=Tabelid!$L$6,$E81*Y81,IFERROR($E81*Y81/SUM($J81:$AB81)*(Eksplikatsioon!AD83)/SUMPRODUCT($J81:$AB81,Eksplikatsioon!$O83:$AG83),"")),"")</f>
        <v/>
      </c>
      <c r="AS81" s="29" t="str">
        <f>IFERROR(IF($G81=Tabelid!$L$6,$E81*Z81,IFERROR($E81*Z81/SUM($J81:$AB81)*(Eksplikatsioon!AE83)/SUMPRODUCT($J81:$AB81,Eksplikatsioon!$O83:$AG83),"")),"")</f>
        <v/>
      </c>
      <c r="AT81" s="29" t="str">
        <f>IFERROR(IF($G81=Tabelid!$L$6,$E81*AA81,IFERROR($E81*AA81/SUM($J81:$AB81)*(Eksplikatsioon!AF83)/SUMPRODUCT($J81:$AB81,Eksplikatsioon!$O83:$AG83),"")),"")</f>
        <v/>
      </c>
      <c r="AU81" s="29" t="str">
        <f>IFERROR(IF($G81=Tabelid!$L$6,$E81*AB81,IFERROR($E81*AB81/SUM($J81:$AB81)*(Eksplikatsioon!AG83)/SUMPRODUCT($J81:$AB81,Eksplikatsioon!$O83:$AG83),"")),"")</f>
        <v/>
      </c>
    </row>
    <row r="82" spans="1:47" x14ac:dyDescent="0.25">
      <c r="A82" s="23" t="str">
        <f>IF(Eksplikatsioon!A84=0,"",Eksplikatsioon!A84)</f>
        <v>01</v>
      </c>
      <c r="B82" s="56" t="str">
        <f>IF(Eksplikatsioon!B84=0,"",Eksplikatsioon!B84)</f>
        <v>102/7</v>
      </c>
      <c r="C82" s="23" t="str">
        <f>IF(Eksplikatsioon!C84=0,"",Eksplikatsioon!C84)</f>
        <v>TEHNOPIND</v>
      </c>
      <c r="D82" s="23" t="str">
        <f>IF(Eksplikatsioon!D84=0,"",Eksplikatsioon!D84)</f>
        <v>Elektrikilp</v>
      </c>
      <c r="E82" s="54">
        <f>IF(Eksplikatsioon!F84=0,"",Eksplikatsioon!F84)</f>
        <v>0.9</v>
      </c>
      <c r="F82" s="23" t="str">
        <f>IF(Eksplikatsioon!H84=0,"",Eksplikatsioon!H84)</f>
        <v/>
      </c>
      <c r="G82" s="23" t="str">
        <f>IF(Eksplikatsioon!J84=0,"",Eksplikatsioon!J84)</f>
        <v/>
      </c>
      <c r="H82" s="23" t="str">
        <f>IF(Eksplikatsioon!K84=0,"",Eksplikatsioon!K84)</f>
        <v/>
      </c>
      <c r="I82" s="23" t="str">
        <f>IF(Eksplikatsioon!L84=0,"",Eksplikatsioon!L84)</f>
        <v/>
      </c>
      <c r="J82" s="29" t="str">
        <f>IFERROR(IF($G82=Tabelid!$L$6,Eksplikatsioon!O84/SUM(Eksplikatsioon!$O84:'Eksplikatsioon'!$AG84),IF($G82=Tabelid!$L$4,IFERROR(SUMIFS($E:$E,$G:$G,Tabelid!$L$1,$C:$C,Tabelid!$J$4,$H:$H,J$2,$A:$A,$A82)/SUMIFS($E:$E,$G:$G,Tabelid!$L$1,$C:$C,Tabelid!$J$4,$A:$A,$A82),0),IF($G82=Tabelid!$L$5,IFERROR(SUMIFS($E:$E,$G:$G,Tabelid!$L$1,$C:$C,Tabelid!$J$4,$H:$H,J$2)/SUMIFS($E:$E,$G:$G,Tabelid!$L$1,$C:$C,Tabelid!$J$4),0),""))),"")</f>
        <v/>
      </c>
      <c r="K82" s="29" t="str">
        <f>IFERROR(IF($G82=Tabelid!$L$6,Eksplikatsioon!P84/SUM(Eksplikatsioon!$O84:'Eksplikatsioon'!$AG84),IF($G82=Tabelid!$L$4,IFERROR(SUMIFS($E:$E,$G:$G,Tabelid!$L$1,$C:$C,Tabelid!$J$4,$H:$H,K$2,$A:$A,$A82)/SUMIFS($E:$E,$G:$G,Tabelid!$L$1,$C:$C,Tabelid!$J$4,$A:$A,$A82),0),IF($G82=Tabelid!$L$5,IFERROR(SUMIFS($E:$E,$G:$G,Tabelid!$L$1,$C:$C,Tabelid!$J$4,$H:$H,K$2)/SUMIFS($E:$E,$G:$G,Tabelid!$L$1,$C:$C,Tabelid!$J$4),0),""))),"")</f>
        <v/>
      </c>
      <c r="L82" s="29" t="str">
        <f>IFERROR(IF($G82=Tabelid!$L$6,Eksplikatsioon!Q84/SUM(Eksplikatsioon!$O84:'Eksplikatsioon'!$AG84),IF($G82=Tabelid!$L$4,IFERROR(SUMIFS($E:$E,$G:$G,Tabelid!$L$1,$C:$C,Tabelid!$J$4,$H:$H,L$2,$A:$A,$A82)/SUMIFS($E:$E,$G:$G,Tabelid!$L$1,$C:$C,Tabelid!$J$4,$A:$A,$A82),0),IF($G82=Tabelid!$L$5,IFERROR(SUMIFS($E:$E,$G:$G,Tabelid!$L$1,$C:$C,Tabelid!$J$4,$H:$H,L$2)/SUMIFS($E:$E,$G:$G,Tabelid!$L$1,$C:$C,Tabelid!$J$4),0),""))),"")</f>
        <v/>
      </c>
      <c r="M82" s="29" t="str">
        <f>IFERROR(IF($G82=Tabelid!$L$6,Eksplikatsioon!R84/SUM(Eksplikatsioon!$O84:'Eksplikatsioon'!$AG84),IF($G82=Tabelid!$L$4,IFERROR(SUMIFS($E:$E,$G:$G,Tabelid!$L$1,$C:$C,Tabelid!$J$4,$H:$H,M$2,$A:$A,$A82)/SUMIFS($E:$E,$G:$G,Tabelid!$L$1,$C:$C,Tabelid!$J$4,$A:$A,$A82),0),IF($G82=Tabelid!$L$5,IFERROR(SUMIFS($E:$E,$G:$G,Tabelid!$L$1,$C:$C,Tabelid!$J$4,$H:$H,M$2)/SUMIFS($E:$E,$G:$G,Tabelid!$L$1,$C:$C,Tabelid!$J$4),0),""))),"")</f>
        <v/>
      </c>
      <c r="N82" s="29" t="str">
        <f>IFERROR(IF($G82=Tabelid!$L$6,Eksplikatsioon!S84/SUM(Eksplikatsioon!$O84:'Eksplikatsioon'!$AG84),IF($G82=Tabelid!$L$4,IFERROR(SUMIFS($E:$E,$G:$G,Tabelid!$L$1,$C:$C,Tabelid!$J$4,$H:$H,N$2,$A:$A,$A82)/SUMIFS($E:$E,$G:$G,Tabelid!$L$1,$C:$C,Tabelid!$J$4,$A:$A,$A82),0),IF($G82=Tabelid!$L$5,IFERROR(SUMIFS($E:$E,$G:$G,Tabelid!$L$1,$C:$C,Tabelid!$J$4,$H:$H,N$2)/SUMIFS($E:$E,$G:$G,Tabelid!$L$1,$C:$C,Tabelid!$J$4),0),""))),"")</f>
        <v/>
      </c>
      <c r="O82" s="29" t="str">
        <f>IFERROR(IF($G82=Tabelid!$L$6,Eksplikatsioon!T84/SUM(Eksplikatsioon!$O84:'Eksplikatsioon'!$AG84),IF($G82=Tabelid!$L$4,IFERROR(SUMIFS($E:$E,$G:$G,Tabelid!$L$1,$C:$C,Tabelid!$J$4,$H:$H,O$2,$A:$A,$A82)/SUMIFS($E:$E,$G:$G,Tabelid!$L$1,$C:$C,Tabelid!$J$4,$A:$A,$A82),0),IF($G82=Tabelid!$L$5,IFERROR(SUMIFS($E:$E,$G:$G,Tabelid!$L$1,$C:$C,Tabelid!$J$4,$H:$H,O$2)/SUMIFS($E:$E,$G:$G,Tabelid!$L$1,$C:$C,Tabelid!$J$4),0),""))),"")</f>
        <v/>
      </c>
      <c r="P82" s="29" t="str">
        <f>IFERROR(IF($G82=Tabelid!$L$6,Eksplikatsioon!U84/SUM(Eksplikatsioon!$O84:'Eksplikatsioon'!$AG84),IF($G82=Tabelid!$L$4,IFERROR(SUMIFS($E:$E,$G:$G,Tabelid!$L$1,$C:$C,Tabelid!$J$4,$H:$H,P$2,$A:$A,$A82)/SUMIFS($E:$E,$G:$G,Tabelid!$L$1,$C:$C,Tabelid!$J$4,$A:$A,$A82),0),IF($G82=Tabelid!$L$5,IFERROR(SUMIFS($E:$E,$G:$G,Tabelid!$L$1,$C:$C,Tabelid!$J$4,$H:$H,P$2)/SUMIFS($E:$E,$G:$G,Tabelid!$L$1,$C:$C,Tabelid!$J$4),0),""))),"")</f>
        <v/>
      </c>
      <c r="Q82" s="29" t="str">
        <f>IFERROR(IF($G82=Tabelid!$L$6,Eksplikatsioon!V84/SUM(Eksplikatsioon!$O84:'Eksplikatsioon'!$AG84),IF($G82=Tabelid!$L$4,IFERROR(SUMIFS($E:$E,$G:$G,Tabelid!$L$1,$C:$C,Tabelid!$J$4,$H:$H,Q$2,$A:$A,$A82)/SUMIFS($E:$E,$G:$G,Tabelid!$L$1,$C:$C,Tabelid!$J$4,$A:$A,$A82),0),IF($G82=Tabelid!$L$5,IFERROR(SUMIFS($E:$E,$G:$G,Tabelid!$L$1,$C:$C,Tabelid!$J$4,$H:$H,Q$2)/SUMIFS($E:$E,$G:$G,Tabelid!$L$1,$C:$C,Tabelid!$J$4),0),""))),"")</f>
        <v/>
      </c>
      <c r="R82" s="29" t="str">
        <f>IFERROR(IF($G82=Tabelid!$L$6,Eksplikatsioon!W84/SUM(Eksplikatsioon!$O84:'Eksplikatsioon'!$AG84),IF($G82=Tabelid!$L$4,IFERROR(SUMIFS($E:$E,$G:$G,Tabelid!$L$1,$C:$C,Tabelid!$J$4,$H:$H,R$2,$A:$A,$A82)/SUMIFS($E:$E,$G:$G,Tabelid!$L$1,$C:$C,Tabelid!$J$4,$A:$A,$A82),0),IF($G82=Tabelid!$L$5,IFERROR(SUMIFS($E:$E,$G:$G,Tabelid!$L$1,$C:$C,Tabelid!$J$4,$H:$H,R$2)/SUMIFS($E:$E,$G:$G,Tabelid!$L$1,$C:$C,Tabelid!$J$4),0),""))),"")</f>
        <v/>
      </c>
      <c r="S82" s="29" t="str">
        <f>IFERROR(IF($G82=Tabelid!$L$6,Eksplikatsioon!X84/SUM(Eksplikatsioon!$O84:'Eksplikatsioon'!$AG84),IF($G82=Tabelid!$L$4,IFERROR(SUMIFS($E:$E,$G:$G,Tabelid!$L$1,$C:$C,Tabelid!$J$4,$H:$H,S$2,$A:$A,$A82)/SUMIFS($E:$E,$G:$G,Tabelid!$L$1,$C:$C,Tabelid!$J$4,$A:$A,$A82),0),IF($G82=Tabelid!$L$5,IFERROR(SUMIFS($E:$E,$G:$G,Tabelid!$L$1,$C:$C,Tabelid!$J$4,$H:$H,S$2)/SUMIFS($E:$E,$G:$G,Tabelid!$L$1,$C:$C,Tabelid!$J$4),0),""))),"")</f>
        <v/>
      </c>
      <c r="T82" s="29" t="str">
        <f>IFERROR(IF($G82=Tabelid!$L$6,Eksplikatsioon!Y84/SUM(Eksplikatsioon!$O84:'Eksplikatsioon'!$AG84),IF($G82=Tabelid!$L$4,IFERROR(SUMIFS($E:$E,$G:$G,Tabelid!$L$1,$C:$C,Tabelid!$J$4,$H:$H,T$2,$A:$A,$A82)/SUMIFS($E:$E,$G:$G,Tabelid!$L$1,$C:$C,Tabelid!$J$4,$A:$A,$A82),0),IF($G82=Tabelid!$L$5,IFERROR(SUMIFS($E:$E,$G:$G,Tabelid!$L$1,$C:$C,Tabelid!$J$4,$H:$H,T$2)/SUMIFS($E:$E,$G:$G,Tabelid!$L$1,$C:$C,Tabelid!$J$4),0),""))),"")</f>
        <v/>
      </c>
      <c r="U82" s="29" t="str">
        <f>IFERROR(IF($G82=Tabelid!$L$6,Eksplikatsioon!Z84/SUM(Eksplikatsioon!$O84:'Eksplikatsioon'!$AG84),IF($G82=Tabelid!$L$4,IFERROR(SUMIFS($E:$E,$G:$G,Tabelid!$L$1,$C:$C,Tabelid!$J$4,$H:$H,U$2,$A:$A,$A82)/SUMIFS($E:$E,$G:$G,Tabelid!$L$1,$C:$C,Tabelid!$J$4,$A:$A,$A82),0),IF($G82=Tabelid!$L$5,IFERROR(SUMIFS($E:$E,$G:$G,Tabelid!$L$1,$C:$C,Tabelid!$J$4,$H:$H,U$2)/SUMIFS($E:$E,$G:$G,Tabelid!$L$1,$C:$C,Tabelid!$J$4),0),""))),"")</f>
        <v/>
      </c>
      <c r="V82" s="29"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29"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29"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29"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29"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29"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29"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29" t="str">
        <f>IFERROR(IF($G82=Tabelid!$L$6,$E82*J82,IFERROR($E82*J82/SUM($J82:$AB82)*(Eksplikatsioon!O84)/SUMPRODUCT($J82:$AB82,Eksplikatsioon!$O84:$AG84),"")),"")</f>
        <v/>
      </c>
      <c r="AD82" s="29" t="str">
        <f>IFERROR(IF($G82=Tabelid!$L$6,$E82*K82,IFERROR($E82*K82/SUM($J82:$AB82)*(Eksplikatsioon!P84)/SUMPRODUCT($J82:$AB82,Eksplikatsioon!$O84:$AG84),"")),"")</f>
        <v/>
      </c>
      <c r="AE82" s="29" t="str">
        <f>IFERROR(IF($G82=Tabelid!$L$6,$E82*L82,IFERROR($E82*L82/SUM($J82:$AB82)*(Eksplikatsioon!Q84)/SUMPRODUCT($J82:$AB82,Eksplikatsioon!$O84:$AG84),"")),"")</f>
        <v/>
      </c>
      <c r="AF82" s="29" t="str">
        <f>IFERROR(IF($G82=Tabelid!$L$6,$E82*M82,IFERROR($E82*M82/SUM($J82:$AB82)*(Eksplikatsioon!R84)/SUMPRODUCT($J82:$AB82,Eksplikatsioon!$O84:$AG84),"")),"")</f>
        <v/>
      </c>
      <c r="AG82" s="29" t="str">
        <f>IFERROR(IF($G82=Tabelid!$L$6,$E82*N82,IFERROR($E82*N82/SUM($J82:$AB82)*(Eksplikatsioon!S84)/SUMPRODUCT($J82:$AB82,Eksplikatsioon!$O84:$AG84),"")),"")</f>
        <v/>
      </c>
      <c r="AH82" s="29" t="str">
        <f>IFERROR(IF($G82=Tabelid!$L$6,$E82*O82,IFERROR($E82*O82/SUM($J82:$AB82)*(Eksplikatsioon!T84)/SUMPRODUCT($J82:$AB82,Eksplikatsioon!$O84:$AG84),"")),"")</f>
        <v/>
      </c>
      <c r="AI82" s="29" t="str">
        <f>IFERROR(IF($G82=Tabelid!$L$6,$E82*P82,IFERROR($E82*P82/SUM($J82:$AB82)*(Eksplikatsioon!U84)/SUMPRODUCT($J82:$AB82,Eksplikatsioon!$O84:$AG84),"")),"")</f>
        <v/>
      </c>
      <c r="AJ82" s="29" t="str">
        <f>IFERROR(IF($G82=Tabelid!$L$6,$E82*Q82,IFERROR($E82*Q82/SUM($J82:$AB82)*(Eksplikatsioon!V84)/SUMPRODUCT($J82:$AB82,Eksplikatsioon!$O84:$AG84),"")),"")</f>
        <v/>
      </c>
      <c r="AK82" s="29" t="str">
        <f>IFERROR(IF($G82=Tabelid!$L$6,$E82*R82,IFERROR($E82*R82/SUM($J82:$AB82)*(Eksplikatsioon!W84)/SUMPRODUCT($J82:$AB82,Eksplikatsioon!$O84:$AG84),"")),"")</f>
        <v/>
      </c>
      <c r="AL82" s="29" t="str">
        <f>IFERROR(IF($G82=Tabelid!$L$6,$E82*S82,IFERROR($E82*S82/SUM($J82:$AB82)*(Eksplikatsioon!X84)/SUMPRODUCT($J82:$AB82,Eksplikatsioon!$O84:$AG84),"")),"")</f>
        <v/>
      </c>
      <c r="AM82" s="29" t="str">
        <f>IFERROR(IF($G82=Tabelid!$L$6,$E82*T82,IFERROR($E82*T82/SUM($J82:$AB82)*(Eksplikatsioon!Y84)/SUMPRODUCT($J82:$AB82,Eksplikatsioon!$O84:$AG84),"")),"")</f>
        <v/>
      </c>
      <c r="AN82" s="29" t="str">
        <f>IFERROR(IF($G82=Tabelid!$L$6,$E82*U82,IFERROR($E82*U82/SUM($J82:$AB82)*(Eksplikatsioon!Z84)/SUMPRODUCT($J82:$AB82,Eksplikatsioon!$O84:$AG84),"")),"")</f>
        <v/>
      </c>
      <c r="AO82" s="29" t="str">
        <f>IFERROR(IF($G82=Tabelid!$L$6,$E82*V82,IFERROR($E82*V82/SUM($J82:$AB82)*(Eksplikatsioon!AA84)/SUMPRODUCT($J82:$AB82,Eksplikatsioon!$O84:$AG84),"")),"")</f>
        <v/>
      </c>
      <c r="AP82" s="29" t="str">
        <f>IFERROR(IF($G82=Tabelid!$L$6,$E82*W82,IFERROR($E82*W82/SUM($J82:$AB82)*(Eksplikatsioon!AB84)/SUMPRODUCT($J82:$AB82,Eksplikatsioon!$O84:$AG84),"")),"")</f>
        <v/>
      </c>
      <c r="AQ82" s="29" t="str">
        <f>IFERROR(IF($G82=Tabelid!$L$6,$E82*X82,IFERROR($E82*X82/SUM($J82:$AB82)*(Eksplikatsioon!AC84)/SUMPRODUCT($J82:$AB82,Eksplikatsioon!$O84:$AG84),"")),"")</f>
        <v/>
      </c>
      <c r="AR82" s="29" t="str">
        <f>IFERROR(IF($G82=Tabelid!$L$6,$E82*Y82,IFERROR($E82*Y82/SUM($J82:$AB82)*(Eksplikatsioon!AD84)/SUMPRODUCT($J82:$AB82,Eksplikatsioon!$O84:$AG84),"")),"")</f>
        <v/>
      </c>
      <c r="AS82" s="29" t="str">
        <f>IFERROR(IF($G82=Tabelid!$L$6,$E82*Z82,IFERROR($E82*Z82/SUM($J82:$AB82)*(Eksplikatsioon!AE84)/SUMPRODUCT($J82:$AB82,Eksplikatsioon!$O84:$AG84),"")),"")</f>
        <v/>
      </c>
      <c r="AT82" s="29" t="str">
        <f>IFERROR(IF($G82=Tabelid!$L$6,$E82*AA82,IFERROR($E82*AA82/SUM($J82:$AB82)*(Eksplikatsioon!AF84)/SUMPRODUCT($J82:$AB82,Eksplikatsioon!$O84:$AG84),"")),"")</f>
        <v/>
      </c>
      <c r="AU82" s="29" t="str">
        <f>IFERROR(IF($G82=Tabelid!$L$6,$E82*AB82,IFERROR($E82*AB82/SUM($J82:$AB82)*(Eksplikatsioon!AG84)/SUMPRODUCT($J82:$AB82,Eksplikatsioon!$O84:$AG84),"")),"")</f>
        <v/>
      </c>
    </row>
    <row r="83" spans="1:47" x14ac:dyDescent="0.25">
      <c r="A83" s="23" t="str">
        <f>IF(Eksplikatsioon!A85=0,"",Eksplikatsioon!A85)</f>
        <v>01</v>
      </c>
      <c r="B83" s="56" t="str">
        <f>IF(Eksplikatsioon!B85=0,"",Eksplikatsioon!B85)</f>
        <v>103</v>
      </c>
      <c r="C83" s="23" t="str">
        <f>IF(Eksplikatsioon!C85=0,"",Eksplikatsioon!C85)</f>
        <v>ÜÜRITAV PIND</v>
      </c>
      <c r="D83" s="23" t="str">
        <f>IF(Eksplikatsioon!D85=0,"",Eksplikatsioon!D85)</f>
        <v>Puhkeruum</v>
      </c>
      <c r="E83" s="54">
        <f>IF(Eksplikatsioon!F85=0,"",Eksplikatsioon!F85)</f>
        <v>52.4</v>
      </c>
      <c r="F83" s="23" t="str">
        <f>IF(Eksplikatsioon!H85=0,"",Eksplikatsioon!H85)</f>
        <v/>
      </c>
      <c r="G83" s="23" t="str">
        <f>IF(Eksplikatsioon!J85=0,"",Eksplikatsioon!J85)</f>
        <v>Ainukasutuses pind</v>
      </c>
      <c r="H83" s="23" t="str">
        <f>IF(Eksplikatsioon!K85=0,"",Eksplikatsioon!K85)</f>
        <v>Rahandusministeerium</v>
      </c>
      <c r="I83" s="23" t="str">
        <f>IF(Eksplikatsioon!L85=0,"",Eksplikatsioon!L85)</f>
        <v/>
      </c>
      <c r="J83" s="29" t="str">
        <f>IFERROR(IF($G83=Tabelid!$L$6,Eksplikatsioon!O85/SUM(Eksplikatsioon!$O85:'Eksplikatsioon'!$AG85),IF($G83=Tabelid!$L$4,IFERROR(SUMIFS($E:$E,$G:$G,Tabelid!$L$1,$C:$C,Tabelid!$J$4,$H:$H,J$2,$A:$A,$A83)/SUMIFS($E:$E,$G:$G,Tabelid!$L$1,$C:$C,Tabelid!$J$4,$A:$A,$A83),0),IF($G83=Tabelid!$L$5,IFERROR(SUMIFS($E:$E,$G:$G,Tabelid!$L$1,$C:$C,Tabelid!$J$4,$H:$H,J$2)/SUMIFS($E:$E,$G:$G,Tabelid!$L$1,$C:$C,Tabelid!$J$4),0),""))),"")</f>
        <v/>
      </c>
      <c r="K83" s="29" t="str">
        <f>IFERROR(IF($G83=Tabelid!$L$6,Eksplikatsioon!P85/SUM(Eksplikatsioon!$O85:'Eksplikatsioon'!$AG85),IF($G83=Tabelid!$L$4,IFERROR(SUMIFS($E:$E,$G:$G,Tabelid!$L$1,$C:$C,Tabelid!$J$4,$H:$H,K$2,$A:$A,$A83)/SUMIFS($E:$E,$G:$G,Tabelid!$L$1,$C:$C,Tabelid!$J$4,$A:$A,$A83),0),IF($G83=Tabelid!$L$5,IFERROR(SUMIFS($E:$E,$G:$G,Tabelid!$L$1,$C:$C,Tabelid!$J$4,$H:$H,K$2)/SUMIFS($E:$E,$G:$G,Tabelid!$L$1,$C:$C,Tabelid!$J$4),0),""))),"")</f>
        <v/>
      </c>
      <c r="L83" s="29" t="str">
        <f>IFERROR(IF($G83=Tabelid!$L$6,Eksplikatsioon!Q85/SUM(Eksplikatsioon!$O85:'Eksplikatsioon'!$AG85),IF($G83=Tabelid!$L$4,IFERROR(SUMIFS($E:$E,$G:$G,Tabelid!$L$1,$C:$C,Tabelid!$J$4,$H:$H,L$2,$A:$A,$A83)/SUMIFS($E:$E,$G:$G,Tabelid!$L$1,$C:$C,Tabelid!$J$4,$A:$A,$A83),0),IF($G83=Tabelid!$L$5,IFERROR(SUMIFS($E:$E,$G:$G,Tabelid!$L$1,$C:$C,Tabelid!$J$4,$H:$H,L$2)/SUMIFS($E:$E,$G:$G,Tabelid!$L$1,$C:$C,Tabelid!$J$4),0),""))),"")</f>
        <v/>
      </c>
      <c r="M83" s="29" t="str">
        <f>IFERROR(IF($G83=Tabelid!$L$6,Eksplikatsioon!R85/SUM(Eksplikatsioon!$O85:'Eksplikatsioon'!$AG85),IF($G83=Tabelid!$L$4,IFERROR(SUMIFS($E:$E,$G:$G,Tabelid!$L$1,$C:$C,Tabelid!$J$4,$H:$H,M$2,$A:$A,$A83)/SUMIFS($E:$E,$G:$G,Tabelid!$L$1,$C:$C,Tabelid!$J$4,$A:$A,$A83),0),IF($G83=Tabelid!$L$5,IFERROR(SUMIFS($E:$E,$G:$G,Tabelid!$L$1,$C:$C,Tabelid!$J$4,$H:$H,M$2)/SUMIFS($E:$E,$G:$G,Tabelid!$L$1,$C:$C,Tabelid!$J$4),0),""))),"")</f>
        <v/>
      </c>
      <c r="N83" s="29" t="str">
        <f>IFERROR(IF($G83=Tabelid!$L$6,Eksplikatsioon!S85/SUM(Eksplikatsioon!$O85:'Eksplikatsioon'!$AG85),IF($G83=Tabelid!$L$4,IFERROR(SUMIFS($E:$E,$G:$G,Tabelid!$L$1,$C:$C,Tabelid!$J$4,$H:$H,N$2,$A:$A,$A83)/SUMIFS($E:$E,$G:$G,Tabelid!$L$1,$C:$C,Tabelid!$J$4,$A:$A,$A83),0),IF($G83=Tabelid!$L$5,IFERROR(SUMIFS($E:$E,$G:$G,Tabelid!$L$1,$C:$C,Tabelid!$J$4,$H:$H,N$2)/SUMIFS($E:$E,$G:$G,Tabelid!$L$1,$C:$C,Tabelid!$J$4),0),""))),"")</f>
        <v/>
      </c>
      <c r="O83" s="29" t="str">
        <f>IFERROR(IF($G83=Tabelid!$L$6,Eksplikatsioon!T85/SUM(Eksplikatsioon!$O85:'Eksplikatsioon'!$AG85),IF($G83=Tabelid!$L$4,IFERROR(SUMIFS($E:$E,$G:$G,Tabelid!$L$1,$C:$C,Tabelid!$J$4,$H:$H,O$2,$A:$A,$A83)/SUMIFS($E:$E,$G:$G,Tabelid!$L$1,$C:$C,Tabelid!$J$4,$A:$A,$A83),0),IF($G83=Tabelid!$L$5,IFERROR(SUMIFS($E:$E,$G:$G,Tabelid!$L$1,$C:$C,Tabelid!$J$4,$H:$H,O$2)/SUMIFS($E:$E,$G:$G,Tabelid!$L$1,$C:$C,Tabelid!$J$4),0),""))),"")</f>
        <v/>
      </c>
      <c r="P83" s="29" t="str">
        <f>IFERROR(IF($G83=Tabelid!$L$6,Eksplikatsioon!U85/SUM(Eksplikatsioon!$O85:'Eksplikatsioon'!$AG85),IF($G83=Tabelid!$L$4,IFERROR(SUMIFS($E:$E,$G:$G,Tabelid!$L$1,$C:$C,Tabelid!$J$4,$H:$H,P$2,$A:$A,$A83)/SUMIFS($E:$E,$G:$G,Tabelid!$L$1,$C:$C,Tabelid!$J$4,$A:$A,$A83),0),IF($G83=Tabelid!$L$5,IFERROR(SUMIFS($E:$E,$G:$G,Tabelid!$L$1,$C:$C,Tabelid!$J$4,$H:$H,P$2)/SUMIFS($E:$E,$G:$G,Tabelid!$L$1,$C:$C,Tabelid!$J$4),0),""))),"")</f>
        <v/>
      </c>
      <c r="Q83" s="29" t="str">
        <f>IFERROR(IF($G83=Tabelid!$L$6,Eksplikatsioon!V85/SUM(Eksplikatsioon!$O85:'Eksplikatsioon'!$AG85),IF($G83=Tabelid!$L$4,IFERROR(SUMIFS($E:$E,$G:$G,Tabelid!$L$1,$C:$C,Tabelid!$J$4,$H:$H,Q$2,$A:$A,$A83)/SUMIFS($E:$E,$G:$G,Tabelid!$L$1,$C:$C,Tabelid!$J$4,$A:$A,$A83),0),IF($G83=Tabelid!$L$5,IFERROR(SUMIFS($E:$E,$G:$G,Tabelid!$L$1,$C:$C,Tabelid!$J$4,$H:$H,Q$2)/SUMIFS($E:$E,$G:$G,Tabelid!$L$1,$C:$C,Tabelid!$J$4),0),""))),"")</f>
        <v/>
      </c>
      <c r="R83" s="29" t="str">
        <f>IFERROR(IF($G83=Tabelid!$L$6,Eksplikatsioon!W85/SUM(Eksplikatsioon!$O85:'Eksplikatsioon'!$AG85),IF($G83=Tabelid!$L$4,IFERROR(SUMIFS($E:$E,$G:$G,Tabelid!$L$1,$C:$C,Tabelid!$J$4,$H:$H,R$2,$A:$A,$A83)/SUMIFS($E:$E,$G:$G,Tabelid!$L$1,$C:$C,Tabelid!$J$4,$A:$A,$A83),0),IF($G83=Tabelid!$L$5,IFERROR(SUMIFS($E:$E,$G:$G,Tabelid!$L$1,$C:$C,Tabelid!$J$4,$H:$H,R$2)/SUMIFS($E:$E,$G:$G,Tabelid!$L$1,$C:$C,Tabelid!$J$4),0),""))),"")</f>
        <v/>
      </c>
      <c r="S83" s="29" t="str">
        <f>IFERROR(IF($G83=Tabelid!$L$6,Eksplikatsioon!X85/SUM(Eksplikatsioon!$O85:'Eksplikatsioon'!$AG85),IF($G83=Tabelid!$L$4,IFERROR(SUMIFS($E:$E,$G:$G,Tabelid!$L$1,$C:$C,Tabelid!$J$4,$H:$H,S$2,$A:$A,$A83)/SUMIFS($E:$E,$G:$G,Tabelid!$L$1,$C:$C,Tabelid!$J$4,$A:$A,$A83),0),IF($G83=Tabelid!$L$5,IFERROR(SUMIFS($E:$E,$G:$G,Tabelid!$L$1,$C:$C,Tabelid!$J$4,$H:$H,S$2)/SUMIFS($E:$E,$G:$G,Tabelid!$L$1,$C:$C,Tabelid!$J$4),0),""))),"")</f>
        <v/>
      </c>
      <c r="T83" s="29" t="str">
        <f>IFERROR(IF($G83=Tabelid!$L$6,Eksplikatsioon!Y85/SUM(Eksplikatsioon!$O85:'Eksplikatsioon'!$AG85),IF($G83=Tabelid!$L$4,IFERROR(SUMIFS($E:$E,$G:$G,Tabelid!$L$1,$C:$C,Tabelid!$J$4,$H:$H,T$2,$A:$A,$A83)/SUMIFS($E:$E,$G:$G,Tabelid!$L$1,$C:$C,Tabelid!$J$4,$A:$A,$A83),0),IF($G83=Tabelid!$L$5,IFERROR(SUMIFS($E:$E,$G:$G,Tabelid!$L$1,$C:$C,Tabelid!$J$4,$H:$H,T$2)/SUMIFS($E:$E,$G:$G,Tabelid!$L$1,$C:$C,Tabelid!$J$4),0),""))),"")</f>
        <v/>
      </c>
      <c r="U83" s="29" t="str">
        <f>IFERROR(IF($G83=Tabelid!$L$6,Eksplikatsioon!Z85/SUM(Eksplikatsioon!$O85:'Eksplikatsioon'!$AG85),IF($G83=Tabelid!$L$4,IFERROR(SUMIFS($E:$E,$G:$G,Tabelid!$L$1,$C:$C,Tabelid!$J$4,$H:$H,U$2,$A:$A,$A83)/SUMIFS($E:$E,$G:$G,Tabelid!$L$1,$C:$C,Tabelid!$J$4,$A:$A,$A83),0),IF($G83=Tabelid!$L$5,IFERROR(SUMIFS($E:$E,$G:$G,Tabelid!$L$1,$C:$C,Tabelid!$J$4,$H:$H,U$2)/SUMIFS($E:$E,$G:$G,Tabelid!$L$1,$C:$C,Tabelid!$J$4),0),""))),"")</f>
        <v/>
      </c>
      <c r="V83" s="29"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29"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29"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29"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29"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29"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29"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29" t="str">
        <f>IFERROR(IF($G83=Tabelid!$L$6,$E83*J83,IFERROR($E83*J83/SUM($J83:$AB83)*(Eksplikatsioon!O85)/SUMPRODUCT($J83:$AB83,Eksplikatsioon!$O85:$AG85),"")),"")</f>
        <v/>
      </c>
      <c r="AD83" s="29" t="str">
        <f>IFERROR(IF($G83=Tabelid!$L$6,$E83*K83,IFERROR($E83*K83/SUM($J83:$AB83)*(Eksplikatsioon!P85)/SUMPRODUCT($J83:$AB83,Eksplikatsioon!$O85:$AG85),"")),"")</f>
        <v/>
      </c>
      <c r="AE83" s="29" t="str">
        <f>IFERROR(IF($G83=Tabelid!$L$6,$E83*L83,IFERROR($E83*L83/SUM($J83:$AB83)*(Eksplikatsioon!Q85)/SUMPRODUCT($J83:$AB83,Eksplikatsioon!$O85:$AG85),"")),"")</f>
        <v/>
      </c>
      <c r="AF83" s="29" t="str">
        <f>IFERROR(IF($G83=Tabelid!$L$6,$E83*M83,IFERROR($E83*M83/SUM($J83:$AB83)*(Eksplikatsioon!R85)/SUMPRODUCT($J83:$AB83,Eksplikatsioon!$O85:$AG85),"")),"")</f>
        <v/>
      </c>
      <c r="AG83" s="29" t="str">
        <f>IFERROR(IF($G83=Tabelid!$L$6,$E83*N83,IFERROR($E83*N83/SUM($J83:$AB83)*(Eksplikatsioon!S85)/SUMPRODUCT($J83:$AB83,Eksplikatsioon!$O85:$AG85),"")),"")</f>
        <v/>
      </c>
      <c r="AH83" s="29" t="str">
        <f>IFERROR(IF($G83=Tabelid!$L$6,$E83*O83,IFERROR($E83*O83/SUM($J83:$AB83)*(Eksplikatsioon!T85)/SUMPRODUCT($J83:$AB83,Eksplikatsioon!$O85:$AG85),"")),"")</f>
        <v/>
      </c>
      <c r="AI83" s="29" t="str">
        <f>IFERROR(IF($G83=Tabelid!$L$6,$E83*P83,IFERROR($E83*P83/SUM($J83:$AB83)*(Eksplikatsioon!U85)/SUMPRODUCT($J83:$AB83,Eksplikatsioon!$O85:$AG85),"")),"")</f>
        <v/>
      </c>
      <c r="AJ83" s="29" t="str">
        <f>IFERROR(IF($G83=Tabelid!$L$6,$E83*Q83,IFERROR($E83*Q83/SUM($J83:$AB83)*(Eksplikatsioon!V85)/SUMPRODUCT($J83:$AB83,Eksplikatsioon!$O85:$AG85),"")),"")</f>
        <v/>
      </c>
      <c r="AK83" s="29" t="str">
        <f>IFERROR(IF($G83=Tabelid!$L$6,$E83*R83,IFERROR($E83*R83/SUM($J83:$AB83)*(Eksplikatsioon!W85)/SUMPRODUCT($J83:$AB83,Eksplikatsioon!$O85:$AG85),"")),"")</f>
        <v/>
      </c>
      <c r="AL83" s="29" t="str">
        <f>IFERROR(IF($G83=Tabelid!$L$6,$E83*S83,IFERROR($E83*S83/SUM($J83:$AB83)*(Eksplikatsioon!X85)/SUMPRODUCT($J83:$AB83,Eksplikatsioon!$O85:$AG85),"")),"")</f>
        <v/>
      </c>
      <c r="AM83" s="29" t="str">
        <f>IFERROR(IF($G83=Tabelid!$L$6,$E83*T83,IFERROR($E83*T83/SUM($J83:$AB83)*(Eksplikatsioon!Y85)/SUMPRODUCT($J83:$AB83,Eksplikatsioon!$O85:$AG85),"")),"")</f>
        <v/>
      </c>
      <c r="AN83" s="29" t="str">
        <f>IFERROR(IF($G83=Tabelid!$L$6,$E83*U83,IFERROR($E83*U83/SUM($J83:$AB83)*(Eksplikatsioon!Z85)/SUMPRODUCT($J83:$AB83,Eksplikatsioon!$O85:$AG85),"")),"")</f>
        <v/>
      </c>
      <c r="AO83" s="29" t="str">
        <f>IFERROR(IF($G83=Tabelid!$L$6,$E83*V83,IFERROR($E83*V83/SUM($J83:$AB83)*(Eksplikatsioon!AA85)/SUMPRODUCT($J83:$AB83,Eksplikatsioon!$O85:$AG85),"")),"")</f>
        <v/>
      </c>
      <c r="AP83" s="29" t="str">
        <f>IFERROR(IF($G83=Tabelid!$L$6,$E83*W83,IFERROR($E83*W83/SUM($J83:$AB83)*(Eksplikatsioon!AB85)/SUMPRODUCT($J83:$AB83,Eksplikatsioon!$O85:$AG85),"")),"")</f>
        <v/>
      </c>
      <c r="AQ83" s="29" t="str">
        <f>IFERROR(IF($G83=Tabelid!$L$6,$E83*X83,IFERROR($E83*X83/SUM($J83:$AB83)*(Eksplikatsioon!AC85)/SUMPRODUCT($J83:$AB83,Eksplikatsioon!$O85:$AG85),"")),"")</f>
        <v/>
      </c>
      <c r="AR83" s="29" t="str">
        <f>IFERROR(IF($G83=Tabelid!$L$6,$E83*Y83,IFERROR($E83*Y83/SUM($J83:$AB83)*(Eksplikatsioon!AD85)/SUMPRODUCT($J83:$AB83,Eksplikatsioon!$O85:$AG85),"")),"")</f>
        <v/>
      </c>
      <c r="AS83" s="29" t="str">
        <f>IFERROR(IF($G83=Tabelid!$L$6,$E83*Z83,IFERROR($E83*Z83/SUM($J83:$AB83)*(Eksplikatsioon!AE85)/SUMPRODUCT($J83:$AB83,Eksplikatsioon!$O85:$AG85),"")),"")</f>
        <v/>
      </c>
      <c r="AT83" s="29" t="str">
        <f>IFERROR(IF($G83=Tabelid!$L$6,$E83*AA83,IFERROR($E83*AA83/SUM($J83:$AB83)*(Eksplikatsioon!AF85)/SUMPRODUCT($J83:$AB83,Eksplikatsioon!$O85:$AG85),"")),"")</f>
        <v/>
      </c>
      <c r="AU83" s="29" t="str">
        <f>IFERROR(IF($G83=Tabelid!$L$6,$E83*AB83,IFERROR($E83*AB83/SUM($J83:$AB83)*(Eksplikatsioon!AG85)/SUMPRODUCT($J83:$AB83,Eksplikatsioon!$O85:$AG85),"")),"")</f>
        <v/>
      </c>
    </row>
    <row r="84" spans="1:47" x14ac:dyDescent="0.25">
      <c r="A84" s="23" t="str">
        <f>IF(Eksplikatsioon!A86=0,"",Eksplikatsioon!A86)</f>
        <v>01</v>
      </c>
      <c r="B84" s="56" t="str">
        <f>IF(Eksplikatsioon!B86=0,"",Eksplikatsioon!B86)</f>
        <v>104</v>
      </c>
      <c r="C84" s="23" t="str">
        <f>IF(Eksplikatsioon!C86=0,"",Eksplikatsioon!C86)</f>
        <v>ÜÜRITAV PIND</v>
      </c>
      <c r="D84" s="23" t="str">
        <f>IF(Eksplikatsioon!D86=0,"",Eksplikatsioon!D86)</f>
        <v>Eriotstarbeline ruum</v>
      </c>
      <c r="E84" s="54">
        <f>IF(Eksplikatsioon!F86=0,"",Eksplikatsioon!F86)</f>
        <v>18</v>
      </c>
      <c r="F84" s="23" t="str">
        <f>IF(Eksplikatsioon!H86=0,"",Eksplikatsioon!H86)</f>
        <v>Laboriproovide vastuvõtt</v>
      </c>
      <c r="G84" s="23" t="str">
        <f>IF(Eksplikatsioon!J86=0,"",Eksplikatsioon!J86)</f>
        <v>Ainukasutuses pind</v>
      </c>
      <c r="H84" s="23" t="str">
        <f>IF(Eksplikatsioon!K86=0,"",Eksplikatsioon!K86)</f>
        <v>Rahandusministeerium</v>
      </c>
      <c r="I84" s="23" t="str">
        <f>IF(Eksplikatsioon!L86=0,"",Eksplikatsioon!L86)</f>
        <v/>
      </c>
      <c r="J84" s="29" t="str">
        <f>IFERROR(IF($G84=Tabelid!$L$6,Eksplikatsioon!O86/SUM(Eksplikatsioon!$O86:'Eksplikatsioon'!$AG86),IF($G84=Tabelid!$L$4,IFERROR(SUMIFS($E:$E,$G:$G,Tabelid!$L$1,$C:$C,Tabelid!$J$4,$H:$H,J$2,$A:$A,$A84)/SUMIFS($E:$E,$G:$G,Tabelid!$L$1,$C:$C,Tabelid!$J$4,$A:$A,$A84),0),IF($G84=Tabelid!$L$5,IFERROR(SUMIFS($E:$E,$G:$G,Tabelid!$L$1,$C:$C,Tabelid!$J$4,$H:$H,J$2)/SUMIFS($E:$E,$G:$G,Tabelid!$L$1,$C:$C,Tabelid!$J$4),0),""))),"")</f>
        <v/>
      </c>
      <c r="K84" s="29" t="str">
        <f>IFERROR(IF($G84=Tabelid!$L$6,Eksplikatsioon!P86/SUM(Eksplikatsioon!$O86:'Eksplikatsioon'!$AG86),IF($G84=Tabelid!$L$4,IFERROR(SUMIFS($E:$E,$G:$G,Tabelid!$L$1,$C:$C,Tabelid!$J$4,$H:$H,K$2,$A:$A,$A84)/SUMIFS($E:$E,$G:$G,Tabelid!$L$1,$C:$C,Tabelid!$J$4,$A:$A,$A84),0),IF($G84=Tabelid!$L$5,IFERROR(SUMIFS($E:$E,$G:$G,Tabelid!$L$1,$C:$C,Tabelid!$J$4,$H:$H,K$2)/SUMIFS($E:$E,$G:$G,Tabelid!$L$1,$C:$C,Tabelid!$J$4),0),""))),"")</f>
        <v/>
      </c>
      <c r="L84" s="29" t="str">
        <f>IFERROR(IF($G84=Tabelid!$L$6,Eksplikatsioon!Q86/SUM(Eksplikatsioon!$O86:'Eksplikatsioon'!$AG86),IF($G84=Tabelid!$L$4,IFERROR(SUMIFS($E:$E,$G:$G,Tabelid!$L$1,$C:$C,Tabelid!$J$4,$H:$H,L$2,$A:$A,$A84)/SUMIFS($E:$E,$G:$G,Tabelid!$L$1,$C:$C,Tabelid!$J$4,$A:$A,$A84),0),IF($G84=Tabelid!$L$5,IFERROR(SUMIFS($E:$E,$G:$G,Tabelid!$L$1,$C:$C,Tabelid!$J$4,$H:$H,L$2)/SUMIFS($E:$E,$G:$G,Tabelid!$L$1,$C:$C,Tabelid!$J$4),0),""))),"")</f>
        <v/>
      </c>
      <c r="M84" s="29" t="str">
        <f>IFERROR(IF($G84=Tabelid!$L$6,Eksplikatsioon!R86/SUM(Eksplikatsioon!$O86:'Eksplikatsioon'!$AG86),IF($G84=Tabelid!$L$4,IFERROR(SUMIFS($E:$E,$G:$G,Tabelid!$L$1,$C:$C,Tabelid!$J$4,$H:$H,M$2,$A:$A,$A84)/SUMIFS($E:$E,$G:$G,Tabelid!$L$1,$C:$C,Tabelid!$J$4,$A:$A,$A84),0),IF($G84=Tabelid!$L$5,IFERROR(SUMIFS($E:$E,$G:$G,Tabelid!$L$1,$C:$C,Tabelid!$J$4,$H:$H,M$2)/SUMIFS($E:$E,$G:$G,Tabelid!$L$1,$C:$C,Tabelid!$J$4),0),""))),"")</f>
        <v/>
      </c>
      <c r="N84" s="29" t="str">
        <f>IFERROR(IF($G84=Tabelid!$L$6,Eksplikatsioon!S86/SUM(Eksplikatsioon!$O86:'Eksplikatsioon'!$AG86),IF($G84=Tabelid!$L$4,IFERROR(SUMIFS($E:$E,$G:$G,Tabelid!$L$1,$C:$C,Tabelid!$J$4,$H:$H,N$2,$A:$A,$A84)/SUMIFS($E:$E,$G:$G,Tabelid!$L$1,$C:$C,Tabelid!$J$4,$A:$A,$A84),0),IF($G84=Tabelid!$L$5,IFERROR(SUMIFS($E:$E,$G:$G,Tabelid!$L$1,$C:$C,Tabelid!$J$4,$H:$H,N$2)/SUMIFS($E:$E,$G:$G,Tabelid!$L$1,$C:$C,Tabelid!$J$4),0),""))),"")</f>
        <v/>
      </c>
      <c r="O84" s="29" t="str">
        <f>IFERROR(IF($G84=Tabelid!$L$6,Eksplikatsioon!T86/SUM(Eksplikatsioon!$O86:'Eksplikatsioon'!$AG86),IF($G84=Tabelid!$L$4,IFERROR(SUMIFS($E:$E,$G:$G,Tabelid!$L$1,$C:$C,Tabelid!$J$4,$H:$H,O$2,$A:$A,$A84)/SUMIFS($E:$E,$G:$G,Tabelid!$L$1,$C:$C,Tabelid!$J$4,$A:$A,$A84),0),IF($G84=Tabelid!$L$5,IFERROR(SUMIFS($E:$E,$G:$G,Tabelid!$L$1,$C:$C,Tabelid!$J$4,$H:$H,O$2)/SUMIFS($E:$E,$G:$G,Tabelid!$L$1,$C:$C,Tabelid!$J$4),0),""))),"")</f>
        <v/>
      </c>
      <c r="P84" s="29" t="str">
        <f>IFERROR(IF($G84=Tabelid!$L$6,Eksplikatsioon!U86/SUM(Eksplikatsioon!$O86:'Eksplikatsioon'!$AG86),IF($G84=Tabelid!$L$4,IFERROR(SUMIFS($E:$E,$G:$G,Tabelid!$L$1,$C:$C,Tabelid!$J$4,$H:$H,P$2,$A:$A,$A84)/SUMIFS($E:$E,$G:$G,Tabelid!$L$1,$C:$C,Tabelid!$J$4,$A:$A,$A84),0),IF($G84=Tabelid!$L$5,IFERROR(SUMIFS($E:$E,$G:$G,Tabelid!$L$1,$C:$C,Tabelid!$J$4,$H:$H,P$2)/SUMIFS($E:$E,$G:$G,Tabelid!$L$1,$C:$C,Tabelid!$J$4),0),""))),"")</f>
        <v/>
      </c>
      <c r="Q84" s="29" t="str">
        <f>IFERROR(IF($G84=Tabelid!$L$6,Eksplikatsioon!V86/SUM(Eksplikatsioon!$O86:'Eksplikatsioon'!$AG86),IF($G84=Tabelid!$L$4,IFERROR(SUMIFS($E:$E,$G:$G,Tabelid!$L$1,$C:$C,Tabelid!$J$4,$H:$H,Q$2,$A:$A,$A84)/SUMIFS($E:$E,$G:$G,Tabelid!$L$1,$C:$C,Tabelid!$J$4,$A:$A,$A84),0),IF($G84=Tabelid!$L$5,IFERROR(SUMIFS($E:$E,$G:$G,Tabelid!$L$1,$C:$C,Tabelid!$J$4,$H:$H,Q$2)/SUMIFS($E:$E,$G:$G,Tabelid!$L$1,$C:$C,Tabelid!$J$4),0),""))),"")</f>
        <v/>
      </c>
      <c r="R84" s="29" t="str">
        <f>IFERROR(IF($G84=Tabelid!$L$6,Eksplikatsioon!W86/SUM(Eksplikatsioon!$O86:'Eksplikatsioon'!$AG86),IF($G84=Tabelid!$L$4,IFERROR(SUMIFS($E:$E,$G:$G,Tabelid!$L$1,$C:$C,Tabelid!$J$4,$H:$H,R$2,$A:$A,$A84)/SUMIFS($E:$E,$G:$G,Tabelid!$L$1,$C:$C,Tabelid!$J$4,$A:$A,$A84),0),IF($G84=Tabelid!$L$5,IFERROR(SUMIFS($E:$E,$G:$G,Tabelid!$L$1,$C:$C,Tabelid!$J$4,$H:$H,R$2)/SUMIFS($E:$E,$G:$G,Tabelid!$L$1,$C:$C,Tabelid!$J$4),0),""))),"")</f>
        <v/>
      </c>
      <c r="S84" s="29" t="str">
        <f>IFERROR(IF($G84=Tabelid!$L$6,Eksplikatsioon!X86/SUM(Eksplikatsioon!$O86:'Eksplikatsioon'!$AG86),IF($G84=Tabelid!$L$4,IFERROR(SUMIFS($E:$E,$G:$G,Tabelid!$L$1,$C:$C,Tabelid!$J$4,$H:$H,S$2,$A:$A,$A84)/SUMIFS($E:$E,$G:$G,Tabelid!$L$1,$C:$C,Tabelid!$J$4,$A:$A,$A84),0),IF($G84=Tabelid!$L$5,IFERROR(SUMIFS($E:$E,$G:$G,Tabelid!$L$1,$C:$C,Tabelid!$J$4,$H:$H,S$2)/SUMIFS($E:$E,$G:$G,Tabelid!$L$1,$C:$C,Tabelid!$J$4),0),""))),"")</f>
        <v/>
      </c>
      <c r="T84" s="29" t="str">
        <f>IFERROR(IF($G84=Tabelid!$L$6,Eksplikatsioon!Y86/SUM(Eksplikatsioon!$O86:'Eksplikatsioon'!$AG86),IF($G84=Tabelid!$L$4,IFERROR(SUMIFS($E:$E,$G:$G,Tabelid!$L$1,$C:$C,Tabelid!$J$4,$H:$H,T$2,$A:$A,$A84)/SUMIFS($E:$E,$G:$G,Tabelid!$L$1,$C:$C,Tabelid!$J$4,$A:$A,$A84),0),IF($G84=Tabelid!$L$5,IFERROR(SUMIFS($E:$E,$G:$G,Tabelid!$L$1,$C:$C,Tabelid!$J$4,$H:$H,T$2)/SUMIFS($E:$E,$G:$G,Tabelid!$L$1,$C:$C,Tabelid!$J$4),0),""))),"")</f>
        <v/>
      </c>
      <c r="U84" s="29" t="str">
        <f>IFERROR(IF($G84=Tabelid!$L$6,Eksplikatsioon!Z86/SUM(Eksplikatsioon!$O86:'Eksplikatsioon'!$AG86),IF($G84=Tabelid!$L$4,IFERROR(SUMIFS($E:$E,$G:$G,Tabelid!$L$1,$C:$C,Tabelid!$J$4,$H:$H,U$2,$A:$A,$A84)/SUMIFS($E:$E,$G:$G,Tabelid!$L$1,$C:$C,Tabelid!$J$4,$A:$A,$A84),0),IF($G84=Tabelid!$L$5,IFERROR(SUMIFS($E:$E,$G:$G,Tabelid!$L$1,$C:$C,Tabelid!$J$4,$H:$H,U$2)/SUMIFS($E:$E,$G:$G,Tabelid!$L$1,$C:$C,Tabelid!$J$4),0),""))),"")</f>
        <v/>
      </c>
      <c r="V84" s="29"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29"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29"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29"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29"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29"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29"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29" t="str">
        <f>IFERROR(IF($G84=Tabelid!$L$6,$E84*J84,IFERROR($E84*J84/SUM($J84:$AB84)*(Eksplikatsioon!O86)/SUMPRODUCT($J84:$AB84,Eksplikatsioon!$O86:$AG86),"")),"")</f>
        <v/>
      </c>
      <c r="AD84" s="29" t="str">
        <f>IFERROR(IF($G84=Tabelid!$L$6,$E84*K84,IFERROR($E84*K84/SUM($J84:$AB84)*(Eksplikatsioon!P86)/SUMPRODUCT($J84:$AB84,Eksplikatsioon!$O86:$AG86),"")),"")</f>
        <v/>
      </c>
      <c r="AE84" s="29" t="str">
        <f>IFERROR(IF($G84=Tabelid!$L$6,$E84*L84,IFERROR($E84*L84/SUM($J84:$AB84)*(Eksplikatsioon!Q86)/SUMPRODUCT($J84:$AB84,Eksplikatsioon!$O86:$AG86),"")),"")</f>
        <v/>
      </c>
      <c r="AF84" s="29" t="str">
        <f>IFERROR(IF($G84=Tabelid!$L$6,$E84*M84,IFERROR($E84*M84/SUM($J84:$AB84)*(Eksplikatsioon!R86)/SUMPRODUCT($J84:$AB84,Eksplikatsioon!$O86:$AG86),"")),"")</f>
        <v/>
      </c>
      <c r="AG84" s="29" t="str">
        <f>IFERROR(IF($G84=Tabelid!$L$6,$E84*N84,IFERROR($E84*N84/SUM($J84:$AB84)*(Eksplikatsioon!S86)/SUMPRODUCT($J84:$AB84,Eksplikatsioon!$O86:$AG86),"")),"")</f>
        <v/>
      </c>
      <c r="AH84" s="29" t="str">
        <f>IFERROR(IF($G84=Tabelid!$L$6,$E84*O84,IFERROR($E84*O84/SUM($J84:$AB84)*(Eksplikatsioon!T86)/SUMPRODUCT($J84:$AB84,Eksplikatsioon!$O86:$AG86),"")),"")</f>
        <v/>
      </c>
      <c r="AI84" s="29" t="str">
        <f>IFERROR(IF($G84=Tabelid!$L$6,$E84*P84,IFERROR($E84*P84/SUM($J84:$AB84)*(Eksplikatsioon!U86)/SUMPRODUCT($J84:$AB84,Eksplikatsioon!$O86:$AG86),"")),"")</f>
        <v/>
      </c>
      <c r="AJ84" s="29" t="str">
        <f>IFERROR(IF($G84=Tabelid!$L$6,$E84*Q84,IFERROR($E84*Q84/SUM($J84:$AB84)*(Eksplikatsioon!V86)/SUMPRODUCT($J84:$AB84,Eksplikatsioon!$O86:$AG86),"")),"")</f>
        <v/>
      </c>
      <c r="AK84" s="29" t="str">
        <f>IFERROR(IF($G84=Tabelid!$L$6,$E84*R84,IFERROR($E84*R84/SUM($J84:$AB84)*(Eksplikatsioon!W86)/SUMPRODUCT($J84:$AB84,Eksplikatsioon!$O86:$AG86),"")),"")</f>
        <v/>
      </c>
      <c r="AL84" s="29" t="str">
        <f>IFERROR(IF($G84=Tabelid!$L$6,$E84*S84,IFERROR($E84*S84/SUM($J84:$AB84)*(Eksplikatsioon!X86)/SUMPRODUCT($J84:$AB84,Eksplikatsioon!$O86:$AG86),"")),"")</f>
        <v/>
      </c>
      <c r="AM84" s="29" t="str">
        <f>IFERROR(IF($G84=Tabelid!$L$6,$E84*T84,IFERROR($E84*T84/SUM($J84:$AB84)*(Eksplikatsioon!Y86)/SUMPRODUCT($J84:$AB84,Eksplikatsioon!$O86:$AG86),"")),"")</f>
        <v/>
      </c>
      <c r="AN84" s="29" t="str">
        <f>IFERROR(IF($G84=Tabelid!$L$6,$E84*U84,IFERROR($E84*U84/SUM($J84:$AB84)*(Eksplikatsioon!Z86)/SUMPRODUCT($J84:$AB84,Eksplikatsioon!$O86:$AG86),"")),"")</f>
        <v/>
      </c>
      <c r="AO84" s="29" t="str">
        <f>IFERROR(IF($G84=Tabelid!$L$6,$E84*V84,IFERROR($E84*V84/SUM($J84:$AB84)*(Eksplikatsioon!AA86)/SUMPRODUCT($J84:$AB84,Eksplikatsioon!$O86:$AG86),"")),"")</f>
        <v/>
      </c>
      <c r="AP84" s="29" t="str">
        <f>IFERROR(IF($G84=Tabelid!$L$6,$E84*W84,IFERROR($E84*W84/SUM($J84:$AB84)*(Eksplikatsioon!AB86)/SUMPRODUCT($J84:$AB84,Eksplikatsioon!$O86:$AG86),"")),"")</f>
        <v/>
      </c>
      <c r="AQ84" s="29" t="str">
        <f>IFERROR(IF($G84=Tabelid!$L$6,$E84*X84,IFERROR($E84*X84/SUM($J84:$AB84)*(Eksplikatsioon!AC86)/SUMPRODUCT($J84:$AB84,Eksplikatsioon!$O86:$AG86),"")),"")</f>
        <v/>
      </c>
      <c r="AR84" s="29" t="str">
        <f>IFERROR(IF($G84=Tabelid!$L$6,$E84*Y84,IFERROR($E84*Y84/SUM($J84:$AB84)*(Eksplikatsioon!AD86)/SUMPRODUCT($J84:$AB84,Eksplikatsioon!$O86:$AG86),"")),"")</f>
        <v/>
      </c>
      <c r="AS84" s="29" t="str">
        <f>IFERROR(IF($G84=Tabelid!$L$6,$E84*Z84,IFERROR($E84*Z84/SUM($J84:$AB84)*(Eksplikatsioon!AE86)/SUMPRODUCT($J84:$AB84,Eksplikatsioon!$O86:$AG86),"")),"")</f>
        <v/>
      </c>
      <c r="AT84" s="29" t="str">
        <f>IFERROR(IF($G84=Tabelid!$L$6,$E84*AA84,IFERROR($E84*AA84/SUM($J84:$AB84)*(Eksplikatsioon!AF86)/SUMPRODUCT($J84:$AB84,Eksplikatsioon!$O86:$AG86),"")),"")</f>
        <v/>
      </c>
      <c r="AU84" s="29" t="str">
        <f>IFERROR(IF($G84=Tabelid!$L$6,$E84*AB84,IFERROR($E84*AB84/SUM($J84:$AB84)*(Eksplikatsioon!AG86)/SUMPRODUCT($J84:$AB84,Eksplikatsioon!$O86:$AG86),"")),"")</f>
        <v/>
      </c>
    </row>
    <row r="85" spans="1:47" x14ac:dyDescent="0.25">
      <c r="A85" s="23" t="str">
        <f>IF(Eksplikatsioon!A87=0,"",Eksplikatsioon!A87)</f>
        <v>01</v>
      </c>
      <c r="B85" s="56" t="str">
        <f>IF(Eksplikatsioon!B87=0,"",Eksplikatsioon!B87)</f>
        <v>105</v>
      </c>
      <c r="C85" s="23" t="str">
        <f>IF(Eksplikatsioon!C87=0,"",Eksplikatsioon!C87)</f>
        <v>ÜÜRITAV PIND</v>
      </c>
      <c r="D85" s="23" t="str">
        <f>IF(Eksplikatsioon!D87=0,"",Eksplikatsioon!D87)</f>
        <v>Kabinet/Büroo</v>
      </c>
      <c r="E85" s="54">
        <f>IF(Eksplikatsioon!F87=0,"",Eksplikatsioon!F87)</f>
        <v>11.4</v>
      </c>
      <c r="F85" s="23" t="str">
        <f>IF(Eksplikatsioon!H87=0,"",Eksplikatsioon!H87)</f>
        <v/>
      </c>
      <c r="G85" s="23" t="str">
        <f>IF(Eksplikatsioon!J87=0,"",Eksplikatsioon!J87)</f>
        <v>Ainukasutuses pind</v>
      </c>
      <c r="H85" s="23" t="str">
        <f>IF(Eksplikatsioon!K87=0,"",Eksplikatsioon!K87)</f>
        <v>Rahandusministeerium</v>
      </c>
      <c r="I85" s="23" t="str">
        <f>IF(Eksplikatsioon!L87=0,"",Eksplikatsioon!L87)</f>
        <v/>
      </c>
      <c r="J85" s="29" t="str">
        <f>IFERROR(IF($G85=Tabelid!$L$6,Eksplikatsioon!O87/SUM(Eksplikatsioon!$O87:'Eksplikatsioon'!$AG87),IF($G85=Tabelid!$L$4,IFERROR(SUMIFS($E:$E,$G:$G,Tabelid!$L$1,$C:$C,Tabelid!$J$4,$H:$H,J$2,$A:$A,$A85)/SUMIFS($E:$E,$G:$G,Tabelid!$L$1,$C:$C,Tabelid!$J$4,$A:$A,$A85),0),IF($G85=Tabelid!$L$5,IFERROR(SUMIFS($E:$E,$G:$G,Tabelid!$L$1,$C:$C,Tabelid!$J$4,$H:$H,J$2)/SUMIFS($E:$E,$G:$G,Tabelid!$L$1,$C:$C,Tabelid!$J$4),0),""))),"")</f>
        <v/>
      </c>
      <c r="K85" s="29" t="str">
        <f>IFERROR(IF($G85=Tabelid!$L$6,Eksplikatsioon!P87/SUM(Eksplikatsioon!$O87:'Eksplikatsioon'!$AG87),IF($G85=Tabelid!$L$4,IFERROR(SUMIFS($E:$E,$G:$G,Tabelid!$L$1,$C:$C,Tabelid!$J$4,$H:$H,K$2,$A:$A,$A85)/SUMIFS($E:$E,$G:$G,Tabelid!$L$1,$C:$C,Tabelid!$J$4,$A:$A,$A85),0),IF($G85=Tabelid!$L$5,IFERROR(SUMIFS($E:$E,$G:$G,Tabelid!$L$1,$C:$C,Tabelid!$J$4,$H:$H,K$2)/SUMIFS($E:$E,$G:$G,Tabelid!$L$1,$C:$C,Tabelid!$J$4),0),""))),"")</f>
        <v/>
      </c>
      <c r="L85" s="29" t="str">
        <f>IFERROR(IF($G85=Tabelid!$L$6,Eksplikatsioon!Q87/SUM(Eksplikatsioon!$O87:'Eksplikatsioon'!$AG87),IF($G85=Tabelid!$L$4,IFERROR(SUMIFS($E:$E,$G:$G,Tabelid!$L$1,$C:$C,Tabelid!$J$4,$H:$H,L$2,$A:$A,$A85)/SUMIFS($E:$E,$G:$G,Tabelid!$L$1,$C:$C,Tabelid!$J$4,$A:$A,$A85),0),IF($G85=Tabelid!$L$5,IFERROR(SUMIFS($E:$E,$G:$G,Tabelid!$L$1,$C:$C,Tabelid!$J$4,$H:$H,L$2)/SUMIFS($E:$E,$G:$G,Tabelid!$L$1,$C:$C,Tabelid!$J$4),0),""))),"")</f>
        <v/>
      </c>
      <c r="M85" s="29" t="str">
        <f>IFERROR(IF($G85=Tabelid!$L$6,Eksplikatsioon!R87/SUM(Eksplikatsioon!$O87:'Eksplikatsioon'!$AG87),IF($G85=Tabelid!$L$4,IFERROR(SUMIFS($E:$E,$G:$G,Tabelid!$L$1,$C:$C,Tabelid!$J$4,$H:$H,M$2,$A:$A,$A85)/SUMIFS($E:$E,$G:$G,Tabelid!$L$1,$C:$C,Tabelid!$J$4,$A:$A,$A85),0),IF($G85=Tabelid!$L$5,IFERROR(SUMIFS($E:$E,$G:$G,Tabelid!$L$1,$C:$C,Tabelid!$J$4,$H:$H,M$2)/SUMIFS($E:$E,$G:$G,Tabelid!$L$1,$C:$C,Tabelid!$J$4),0),""))),"")</f>
        <v/>
      </c>
      <c r="N85" s="29" t="str">
        <f>IFERROR(IF($G85=Tabelid!$L$6,Eksplikatsioon!S87/SUM(Eksplikatsioon!$O87:'Eksplikatsioon'!$AG87),IF($G85=Tabelid!$L$4,IFERROR(SUMIFS($E:$E,$G:$G,Tabelid!$L$1,$C:$C,Tabelid!$J$4,$H:$H,N$2,$A:$A,$A85)/SUMIFS($E:$E,$G:$G,Tabelid!$L$1,$C:$C,Tabelid!$J$4,$A:$A,$A85),0),IF($G85=Tabelid!$L$5,IFERROR(SUMIFS($E:$E,$G:$G,Tabelid!$L$1,$C:$C,Tabelid!$J$4,$H:$H,N$2)/SUMIFS($E:$E,$G:$G,Tabelid!$L$1,$C:$C,Tabelid!$J$4),0),""))),"")</f>
        <v/>
      </c>
      <c r="O85" s="29" t="str">
        <f>IFERROR(IF($G85=Tabelid!$L$6,Eksplikatsioon!T87/SUM(Eksplikatsioon!$O87:'Eksplikatsioon'!$AG87),IF($G85=Tabelid!$L$4,IFERROR(SUMIFS($E:$E,$G:$G,Tabelid!$L$1,$C:$C,Tabelid!$J$4,$H:$H,O$2,$A:$A,$A85)/SUMIFS($E:$E,$G:$G,Tabelid!$L$1,$C:$C,Tabelid!$J$4,$A:$A,$A85),0),IF($G85=Tabelid!$L$5,IFERROR(SUMIFS($E:$E,$G:$G,Tabelid!$L$1,$C:$C,Tabelid!$J$4,$H:$H,O$2)/SUMIFS($E:$E,$G:$G,Tabelid!$L$1,$C:$C,Tabelid!$J$4),0),""))),"")</f>
        <v/>
      </c>
      <c r="P85" s="29" t="str">
        <f>IFERROR(IF($G85=Tabelid!$L$6,Eksplikatsioon!U87/SUM(Eksplikatsioon!$O87:'Eksplikatsioon'!$AG87),IF($G85=Tabelid!$L$4,IFERROR(SUMIFS($E:$E,$G:$G,Tabelid!$L$1,$C:$C,Tabelid!$J$4,$H:$H,P$2,$A:$A,$A85)/SUMIFS($E:$E,$G:$G,Tabelid!$L$1,$C:$C,Tabelid!$J$4,$A:$A,$A85),0),IF($G85=Tabelid!$L$5,IFERROR(SUMIFS($E:$E,$G:$G,Tabelid!$L$1,$C:$C,Tabelid!$J$4,$H:$H,P$2)/SUMIFS($E:$E,$G:$G,Tabelid!$L$1,$C:$C,Tabelid!$J$4),0),""))),"")</f>
        <v/>
      </c>
      <c r="Q85" s="29" t="str">
        <f>IFERROR(IF($G85=Tabelid!$L$6,Eksplikatsioon!V87/SUM(Eksplikatsioon!$O87:'Eksplikatsioon'!$AG87),IF($G85=Tabelid!$L$4,IFERROR(SUMIFS($E:$E,$G:$G,Tabelid!$L$1,$C:$C,Tabelid!$J$4,$H:$H,Q$2,$A:$A,$A85)/SUMIFS($E:$E,$G:$G,Tabelid!$L$1,$C:$C,Tabelid!$J$4,$A:$A,$A85),0),IF($G85=Tabelid!$L$5,IFERROR(SUMIFS($E:$E,$G:$G,Tabelid!$L$1,$C:$C,Tabelid!$J$4,$H:$H,Q$2)/SUMIFS($E:$E,$G:$G,Tabelid!$L$1,$C:$C,Tabelid!$J$4),0),""))),"")</f>
        <v/>
      </c>
      <c r="R85" s="29" t="str">
        <f>IFERROR(IF($G85=Tabelid!$L$6,Eksplikatsioon!W87/SUM(Eksplikatsioon!$O87:'Eksplikatsioon'!$AG87),IF($G85=Tabelid!$L$4,IFERROR(SUMIFS($E:$E,$G:$G,Tabelid!$L$1,$C:$C,Tabelid!$J$4,$H:$H,R$2,$A:$A,$A85)/SUMIFS($E:$E,$G:$G,Tabelid!$L$1,$C:$C,Tabelid!$J$4,$A:$A,$A85),0),IF($G85=Tabelid!$L$5,IFERROR(SUMIFS($E:$E,$G:$G,Tabelid!$L$1,$C:$C,Tabelid!$J$4,$H:$H,R$2)/SUMIFS($E:$E,$G:$G,Tabelid!$L$1,$C:$C,Tabelid!$J$4),0),""))),"")</f>
        <v/>
      </c>
      <c r="S85" s="29" t="str">
        <f>IFERROR(IF($G85=Tabelid!$L$6,Eksplikatsioon!X87/SUM(Eksplikatsioon!$O87:'Eksplikatsioon'!$AG87),IF($G85=Tabelid!$L$4,IFERROR(SUMIFS($E:$E,$G:$G,Tabelid!$L$1,$C:$C,Tabelid!$J$4,$H:$H,S$2,$A:$A,$A85)/SUMIFS($E:$E,$G:$G,Tabelid!$L$1,$C:$C,Tabelid!$J$4,$A:$A,$A85),0),IF($G85=Tabelid!$L$5,IFERROR(SUMIFS($E:$E,$G:$G,Tabelid!$L$1,$C:$C,Tabelid!$J$4,$H:$H,S$2)/SUMIFS($E:$E,$G:$G,Tabelid!$L$1,$C:$C,Tabelid!$J$4),0),""))),"")</f>
        <v/>
      </c>
      <c r="T85" s="29" t="str">
        <f>IFERROR(IF($G85=Tabelid!$L$6,Eksplikatsioon!Y87/SUM(Eksplikatsioon!$O87:'Eksplikatsioon'!$AG87),IF($G85=Tabelid!$L$4,IFERROR(SUMIFS($E:$E,$G:$G,Tabelid!$L$1,$C:$C,Tabelid!$J$4,$H:$H,T$2,$A:$A,$A85)/SUMIFS($E:$E,$G:$G,Tabelid!$L$1,$C:$C,Tabelid!$J$4,$A:$A,$A85),0),IF($G85=Tabelid!$L$5,IFERROR(SUMIFS($E:$E,$G:$G,Tabelid!$L$1,$C:$C,Tabelid!$J$4,$H:$H,T$2)/SUMIFS($E:$E,$G:$G,Tabelid!$L$1,$C:$C,Tabelid!$J$4),0),""))),"")</f>
        <v/>
      </c>
      <c r="U85" s="29" t="str">
        <f>IFERROR(IF($G85=Tabelid!$L$6,Eksplikatsioon!Z87/SUM(Eksplikatsioon!$O87:'Eksplikatsioon'!$AG87),IF($G85=Tabelid!$L$4,IFERROR(SUMIFS($E:$E,$G:$G,Tabelid!$L$1,$C:$C,Tabelid!$J$4,$H:$H,U$2,$A:$A,$A85)/SUMIFS($E:$E,$G:$G,Tabelid!$L$1,$C:$C,Tabelid!$J$4,$A:$A,$A85),0),IF($G85=Tabelid!$L$5,IFERROR(SUMIFS($E:$E,$G:$G,Tabelid!$L$1,$C:$C,Tabelid!$J$4,$H:$H,U$2)/SUMIFS($E:$E,$G:$G,Tabelid!$L$1,$C:$C,Tabelid!$J$4),0),""))),"")</f>
        <v/>
      </c>
      <c r="V85" s="29"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29"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29"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29"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29"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29"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29"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29" t="str">
        <f>IFERROR(IF($G85=Tabelid!$L$6,$E85*J85,IFERROR($E85*J85/SUM($J85:$AB85)*(Eksplikatsioon!O87)/SUMPRODUCT($J85:$AB85,Eksplikatsioon!$O87:$AG87),"")),"")</f>
        <v/>
      </c>
      <c r="AD85" s="29" t="str">
        <f>IFERROR(IF($G85=Tabelid!$L$6,$E85*K85,IFERROR($E85*K85/SUM($J85:$AB85)*(Eksplikatsioon!P87)/SUMPRODUCT($J85:$AB85,Eksplikatsioon!$O87:$AG87),"")),"")</f>
        <v/>
      </c>
      <c r="AE85" s="29" t="str">
        <f>IFERROR(IF($G85=Tabelid!$L$6,$E85*L85,IFERROR($E85*L85/SUM($J85:$AB85)*(Eksplikatsioon!Q87)/SUMPRODUCT($J85:$AB85,Eksplikatsioon!$O87:$AG87),"")),"")</f>
        <v/>
      </c>
      <c r="AF85" s="29" t="str">
        <f>IFERROR(IF($G85=Tabelid!$L$6,$E85*M85,IFERROR($E85*M85/SUM($J85:$AB85)*(Eksplikatsioon!R87)/SUMPRODUCT($J85:$AB85,Eksplikatsioon!$O87:$AG87),"")),"")</f>
        <v/>
      </c>
      <c r="AG85" s="29" t="str">
        <f>IFERROR(IF($G85=Tabelid!$L$6,$E85*N85,IFERROR($E85*N85/SUM($J85:$AB85)*(Eksplikatsioon!S87)/SUMPRODUCT($J85:$AB85,Eksplikatsioon!$O87:$AG87),"")),"")</f>
        <v/>
      </c>
      <c r="AH85" s="29" t="str">
        <f>IFERROR(IF($G85=Tabelid!$L$6,$E85*O85,IFERROR($E85*O85/SUM($J85:$AB85)*(Eksplikatsioon!T87)/SUMPRODUCT($J85:$AB85,Eksplikatsioon!$O87:$AG87),"")),"")</f>
        <v/>
      </c>
      <c r="AI85" s="29" t="str">
        <f>IFERROR(IF($G85=Tabelid!$L$6,$E85*P85,IFERROR($E85*P85/SUM($J85:$AB85)*(Eksplikatsioon!U87)/SUMPRODUCT($J85:$AB85,Eksplikatsioon!$O87:$AG87),"")),"")</f>
        <v/>
      </c>
      <c r="AJ85" s="29" t="str">
        <f>IFERROR(IF($G85=Tabelid!$L$6,$E85*Q85,IFERROR($E85*Q85/SUM($J85:$AB85)*(Eksplikatsioon!V87)/SUMPRODUCT($J85:$AB85,Eksplikatsioon!$O87:$AG87),"")),"")</f>
        <v/>
      </c>
      <c r="AK85" s="29" t="str">
        <f>IFERROR(IF($G85=Tabelid!$L$6,$E85*R85,IFERROR($E85*R85/SUM($J85:$AB85)*(Eksplikatsioon!W87)/SUMPRODUCT($J85:$AB85,Eksplikatsioon!$O87:$AG87),"")),"")</f>
        <v/>
      </c>
      <c r="AL85" s="29" t="str">
        <f>IFERROR(IF($G85=Tabelid!$L$6,$E85*S85,IFERROR($E85*S85/SUM($J85:$AB85)*(Eksplikatsioon!X87)/SUMPRODUCT($J85:$AB85,Eksplikatsioon!$O87:$AG87),"")),"")</f>
        <v/>
      </c>
      <c r="AM85" s="29" t="str">
        <f>IFERROR(IF($G85=Tabelid!$L$6,$E85*T85,IFERROR($E85*T85/SUM($J85:$AB85)*(Eksplikatsioon!Y87)/SUMPRODUCT($J85:$AB85,Eksplikatsioon!$O87:$AG87),"")),"")</f>
        <v/>
      </c>
      <c r="AN85" s="29" t="str">
        <f>IFERROR(IF($G85=Tabelid!$L$6,$E85*U85,IFERROR($E85*U85/SUM($J85:$AB85)*(Eksplikatsioon!Z87)/SUMPRODUCT($J85:$AB85,Eksplikatsioon!$O87:$AG87),"")),"")</f>
        <v/>
      </c>
      <c r="AO85" s="29" t="str">
        <f>IFERROR(IF($G85=Tabelid!$L$6,$E85*V85,IFERROR($E85*V85/SUM($J85:$AB85)*(Eksplikatsioon!AA87)/SUMPRODUCT($J85:$AB85,Eksplikatsioon!$O87:$AG87),"")),"")</f>
        <v/>
      </c>
      <c r="AP85" s="29" t="str">
        <f>IFERROR(IF($G85=Tabelid!$L$6,$E85*W85,IFERROR($E85*W85/SUM($J85:$AB85)*(Eksplikatsioon!AB87)/SUMPRODUCT($J85:$AB85,Eksplikatsioon!$O87:$AG87),"")),"")</f>
        <v/>
      </c>
      <c r="AQ85" s="29" t="str">
        <f>IFERROR(IF($G85=Tabelid!$L$6,$E85*X85,IFERROR($E85*X85/SUM($J85:$AB85)*(Eksplikatsioon!AC87)/SUMPRODUCT($J85:$AB85,Eksplikatsioon!$O87:$AG87),"")),"")</f>
        <v/>
      </c>
      <c r="AR85" s="29" t="str">
        <f>IFERROR(IF($G85=Tabelid!$L$6,$E85*Y85,IFERROR($E85*Y85/SUM($J85:$AB85)*(Eksplikatsioon!AD87)/SUMPRODUCT($J85:$AB85,Eksplikatsioon!$O87:$AG87),"")),"")</f>
        <v/>
      </c>
      <c r="AS85" s="29" t="str">
        <f>IFERROR(IF($G85=Tabelid!$L$6,$E85*Z85,IFERROR($E85*Z85/SUM($J85:$AB85)*(Eksplikatsioon!AE87)/SUMPRODUCT($J85:$AB85,Eksplikatsioon!$O87:$AG87),"")),"")</f>
        <v/>
      </c>
      <c r="AT85" s="29" t="str">
        <f>IFERROR(IF($G85=Tabelid!$L$6,$E85*AA85,IFERROR($E85*AA85/SUM($J85:$AB85)*(Eksplikatsioon!AF87)/SUMPRODUCT($J85:$AB85,Eksplikatsioon!$O87:$AG87),"")),"")</f>
        <v/>
      </c>
      <c r="AU85" s="29" t="str">
        <f>IFERROR(IF($G85=Tabelid!$L$6,$E85*AB85,IFERROR($E85*AB85/SUM($J85:$AB85)*(Eksplikatsioon!AG87)/SUMPRODUCT($J85:$AB85,Eksplikatsioon!$O87:$AG87),"")),"")</f>
        <v/>
      </c>
    </row>
    <row r="86" spans="1:47" x14ac:dyDescent="0.25">
      <c r="A86" s="23" t="str">
        <f>IF(Eksplikatsioon!A88=0,"",Eksplikatsioon!A88)</f>
        <v>01</v>
      </c>
      <c r="B86" s="56" t="str">
        <f>IF(Eksplikatsioon!B88=0,"",Eksplikatsioon!B88)</f>
        <v>106</v>
      </c>
      <c r="C86" s="23" t="str">
        <f>IF(Eksplikatsioon!C88=0,"",Eksplikatsioon!C88)</f>
        <v>ÜÜRITAV PIND</v>
      </c>
      <c r="D86" s="23" t="str">
        <f>IF(Eksplikatsioon!D88=0,"",Eksplikatsioon!D88)</f>
        <v>Kabinet/Büroo</v>
      </c>
      <c r="E86" s="54">
        <f>IF(Eksplikatsioon!F88=0,"",Eksplikatsioon!F88)</f>
        <v>14.6</v>
      </c>
      <c r="F86" s="23" t="str">
        <f>IF(Eksplikatsioon!H88=0,"",Eksplikatsioon!H88)</f>
        <v/>
      </c>
      <c r="G86" s="23" t="str">
        <f>IF(Eksplikatsioon!J88=0,"",Eksplikatsioon!J88)</f>
        <v>Ainukasutuses pind</v>
      </c>
      <c r="H86" s="23" t="str">
        <f>IF(Eksplikatsioon!K88=0,"",Eksplikatsioon!K88)</f>
        <v>Rahandusministeerium</v>
      </c>
      <c r="I86" s="23" t="str">
        <f>IF(Eksplikatsioon!L88=0,"",Eksplikatsioon!L88)</f>
        <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row>
    <row r="87" spans="1:47" x14ac:dyDescent="0.25">
      <c r="A87" s="23" t="str">
        <f>IF(Eksplikatsioon!A89=0,"",Eksplikatsioon!A89)</f>
        <v>01</v>
      </c>
      <c r="B87" s="56" t="str">
        <f>IF(Eksplikatsioon!B89=0,"",Eksplikatsioon!B89)</f>
        <v>107</v>
      </c>
      <c r="C87" s="23" t="str">
        <f>IF(Eksplikatsioon!C89=0,"",Eksplikatsioon!C89)</f>
        <v>ÜÜRITAV PIND</v>
      </c>
      <c r="D87" s="23" t="str">
        <f>IF(Eksplikatsioon!D89=0,"",Eksplikatsioon!D89)</f>
        <v>Eriotstarbeline ruum</v>
      </c>
      <c r="E87" s="54">
        <f>IF(Eksplikatsioon!F89=0,"",Eksplikatsioon!F89)</f>
        <v>12.4</v>
      </c>
      <c r="F87" s="23" t="str">
        <f>IF(Eksplikatsioon!H89=0,"",Eksplikatsioon!H89)</f>
        <v>Preparaatide hoiuruum</v>
      </c>
      <c r="G87" s="23" t="str">
        <f>IF(Eksplikatsioon!J89=0,"",Eksplikatsioon!J89)</f>
        <v>Ainukasutuses pind</v>
      </c>
      <c r="H87" s="23" t="str">
        <f>IF(Eksplikatsioon!K89=0,"",Eksplikatsioon!K89)</f>
        <v>Rahandusministeerium</v>
      </c>
      <c r="I87" s="23" t="str">
        <f>IF(Eksplikatsioon!L89=0,"",Eksplikatsioon!L89)</f>
        <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row>
    <row r="88" spans="1:47" x14ac:dyDescent="0.25">
      <c r="A88" s="23" t="str">
        <f>IF(Eksplikatsioon!A90=0,"",Eksplikatsioon!A90)</f>
        <v>01</v>
      </c>
      <c r="B88" s="56" t="str">
        <f>IF(Eksplikatsioon!B90=0,"",Eksplikatsioon!B90)</f>
        <v>109</v>
      </c>
      <c r="C88" s="23" t="str">
        <f>IF(Eksplikatsioon!C90=0,"",Eksplikatsioon!C90)</f>
        <v>ÜÜRITAV PIND</v>
      </c>
      <c r="D88" s="23" t="str">
        <f>IF(Eksplikatsioon!D90=0,"",Eksplikatsioon!D90)</f>
        <v>Eesruum</v>
      </c>
      <c r="E88" s="54">
        <f>IF(Eksplikatsioon!F90=0,"",Eksplikatsioon!F90)</f>
        <v>1.8</v>
      </c>
      <c r="F88" s="23" t="str">
        <f>IF(Eksplikatsioon!H90=0,"",Eksplikatsioon!H90)</f>
        <v/>
      </c>
      <c r="G88" s="23" t="str">
        <f>IF(Eksplikatsioon!J90=0,"",Eksplikatsioon!J90)</f>
        <v>Ainukasutuses pind</v>
      </c>
      <c r="H88" s="23" t="str">
        <f>IF(Eksplikatsioon!K90=0,"",Eksplikatsioon!K90)</f>
        <v>Rahandusministeerium</v>
      </c>
      <c r="I88" s="23" t="str">
        <f>IF(Eksplikatsioon!L90=0,"",Eksplikatsioon!L90)</f>
        <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row>
    <row r="89" spans="1:47" x14ac:dyDescent="0.25">
      <c r="A89" s="23" t="str">
        <f>IF(Eksplikatsioon!A91=0,"",Eksplikatsioon!A91)</f>
        <v>01</v>
      </c>
      <c r="B89" s="56" t="str">
        <f>IF(Eksplikatsioon!B91=0,"",Eksplikatsioon!B91)</f>
        <v>109a</v>
      </c>
      <c r="C89" s="23" t="str">
        <f>IF(Eksplikatsioon!C91=0,"",Eksplikatsioon!C91)</f>
        <v>ÜÜRITAV PIND</v>
      </c>
      <c r="D89" s="23" t="str">
        <f>IF(Eksplikatsioon!D91=0,"",Eksplikatsioon!D91)</f>
        <v>WC</v>
      </c>
      <c r="E89" s="54">
        <f>IF(Eksplikatsioon!F91=0,"",Eksplikatsioon!F91)</f>
        <v>2.1</v>
      </c>
      <c r="F89" s="23" t="str">
        <f>IF(Eksplikatsioon!H91=0,"",Eksplikatsioon!H91)</f>
        <v/>
      </c>
      <c r="G89" s="23" t="str">
        <f>IF(Eksplikatsioon!J91=0,"",Eksplikatsioon!J91)</f>
        <v>Ainukasutuses pind</v>
      </c>
      <c r="H89" s="23" t="str">
        <f>IF(Eksplikatsioon!K91=0,"",Eksplikatsioon!K91)</f>
        <v>Rahandusministeerium</v>
      </c>
      <c r="I89" s="23" t="str">
        <f>IF(Eksplikatsioon!L91=0,"",Eksplikatsioon!L91)</f>
        <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row>
    <row r="90" spans="1:47" x14ac:dyDescent="0.25">
      <c r="A90" s="23" t="str">
        <f>IF(Eksplikatsioon!A92=0,"",Eksplikatsioon!A92)</f>
        <v>01</v>
      </c>
      <c r="B90" s="56" t="str">
        <f>IF(Eksplikatsioon!B92=0,"",Eksplikatsioon!B92)</f>
        <v>110</v>
      </c>
      <c r="C90" s="23" t="str">
        <f>IF(Eksplikatsioon!C92=0,"",Eksplikatsioon!C92)</f>
        <v>ÜÜRITAV PIND</v>
      </c>
      <c r="D90" s="23" t="str">
        <f>IF(Eksplikatsioon!D92=0,"",Eksplikatsioon!D92)</f>
        <v>Kabinet/Büroo</v>
      </c>
      <c r="E90" s="54">
        <f>IF(Eksplikatsioon!F92=0,"",Eksplikatsioon!F92)</f>
        <v>46.9</v>
      </c>
      <c r="F90" s="23" t="str">
        <f>IF(Eksplikatsioon!H92=0,"",Eksplikatsioon!H92)</f>
        <v/>
      </c>
      <c r="G90" s="23" t="str">
        <f>IF(Eksplikatsioon!J92=0,"",Eksplikatsioon!J92)</f>
        <v>Ainukasutuses pind</v>
      </c>
      <c r="H90" s="23" t="str">
        <f>IF(Eksplikatsioon!K92=0,"",Eksplikatsioon!K92)</f>
        <v>Rahandusministeerium</v>
      </c>
      <c r="I90" s="23" t="str">
        <f>IF(Eksplikatsioon!L92=0,"",Eksplikatsioon!L92)</f>
        <v/>
      </c>
      <c r="J90" s="29" t="str">
        <f>IFERROR(IF($G90=Tabelid!$L$6,Eksplikatsioon!O92/SUM(Eksplikatsioon!$O92:'Eksplikatsioon'!$AG92),IF($G90=Tabelid!$L$4,IFERROR(SUMIFS($E:$E,$G:$G,Tabelid!$L$1,$C:$C,Tabelid!$J$4,$H:$H,J$2,$A:$A,$A90)/SUMIFS($E:$E,$G:$G,Tabelid!$L$1,$C:$C,Tabelid!$J$4,$A:$A,$A90),0),IF($G90=Tabelid!$L$5,IFERROR(SUMIFS($E:$E,$G:$G,Tabelid!$L$1,$C:$C,Tabelid!$J$4,$H:$H,J$2)/SUMIFS($E:$E,$G:$G,Tabelid!$L$1,$C:$C,Tabelid!$J$4),0),""))),"")</f>
        <v/>
      </c>
      <c r="K90" s="29" t="str">
        <f>IFERROR(IF($G90=Tabelid!$L$6,Eksplikatsioon!P92/SUM(Eksplikatsioon!$O92:'Eksplikatsioon'!$AG92),IF($G90=Tabelid!$L$4,IFERROR(SUMIFS($E:$E,$G:$G,Tabelid!$L$1,$C:$C,Tabelid!$J$4,$H:$H,K$2,$A:$A,$A90)/SUMIFS($E:$E,$G:$G,Tabelid!$L$1,$C:$C,Tabelid!$J$4,$A:$A,$A90),0),IF($G90=Tabelid!$L$5,IFERROR(SUMIFS($E:$E,$G:$G,Tabelid!$L$1,$C:$C,Tabelid!$J$4,$H:$H,K$2)/SUMIFS($E:$E,$G:$G,Tabelid!$L$1,$C:$C,Tabelid!$J$4),0),""))),"")</f>
        <v/>
      </c>
      <c r="L90" s="29" t="str">
        <f>IFERROR(IF($G90=Tabelid!$L$6,Eksplikatsioon!Q92/SUM(Eksplikatsioon!$O92:'Eksplikatsioon'!$AG92),IF($G90=Tabelid!$L$4,IFERROR(SUMIFS($E:$E,$G:$G,Tabelid!$L$1,$C:$C,Tabelid!$J$4,$H:$H,L$2,$A:$A,$A90)/SUMIFS($E:$E,$G:$G,Tabelid!$L$1,$C:$C,Tabelid!$J$4,$A:$A,$A90),0),IF($G90=Tabelid!$L$5,IFERROR(SUMIFS($E:$E,$G:$G,Tabelid!$L$1,$C:$C,Tabelid!$J$4,$H:$H,L$2)/SUMIFS($E:$E,$G:$G,Tabelid!$L$1,$C:$C,Tabelid!$J$4),0),""))),"")</f>
        <v/>
      </c>
      <c r="M90" s="29" t="str">
        <f>IFERROR(IF($G90=Tabelid!$L$6,Eksplikatsioon!R92/SUM(Eksplikatsioon!$O92:'Eksplikatsioon'!$AG92),IF($G90=Tabelid!$L$4,IFERROR(SUMIFS($E:$E,$G:$G,Tabelid!$L$1,$C:$C,Tabelid!$J$4,$H:$H,M$2,$A:$A,$A90)/SUMIFS($E:$E,$G:$G,Tabelid!$L$1,$C:$C,Tabelid!$J$4,$A:$A,$A90),0),IF($G90=Tabelid!$L$5,IFERROR(SUMIFS($E:$E,$G:$G,Tabelid!$L$1,$C:$C,Tabelid!$J$4,$H:$H,M$2)/SUMIFS($E:$E,$G:$G,Tabelid!$L$1,$C:$C,Tabelid!$J$4),0),""))),"")</f>
        <v/>
      </c>
      <c r="N90" s="29" t="str">
        <f>IFERROR(IF($G90=Tabelid!$L$6,Eksplikatsioon!S92/SUM(Eksplikatsioon!$O92:'Eksplikatsioon'!$AG92),IF($G90=Tabelid!$L$4,IFERROR(SUMIFS($E:$E,$G:$G,Tabelid!$L$1,$C:$C,Tabelid!$J$4,$H:$H,N$2,$A:$A,$A90)/SUMIFS($E:$E,$G:$G,Tabelid!$L$1,$C:$C,Tabelid!$J$4,$A:$A,$A90),0),IF($G90=Tabelid!$L$5,IFERROR(SUMIFS($E:$E,$G:$G,Tabelid!$L$1,$C:$C,Tabelid!$J$4,$H:$H,N$2)/SUMIFS($E:$E,$G:$G,Tabelid!$L$1,$C:$C,Tabelid!$J$4),0),""))),"")</f>
        <v/>
      </c>
      <c r="O90" s="29" t="str">
        <f>IFERROR(IF($G90=Tabelid!$L$6,Eksplikatsioon!T92/SUM(Eksplikatsioon!$O92:'Eksplikatsioon'!$AG92),IF($G90=Tabelid!$L$4,IFERROR(SUMIFS($E:$E,$G:$G,Tabelid!$L$1,$C:$C,Tabelid!$J$4,$H:$H,O$2,$A:$A,$A90)/SUMIFS($E:$E,$G:$G,Tabelid!$L$1,$C:$C,Tabelid!$J$4,$A:$A,$A90),0),IF($G90=Tabelid!$L$5,IFERROR(SUMIFS($E:$E,$G:$G,Tabelid!$L$1,$C:$C,Tabelid!$J$4,$H:$H,O$2)/SUMIFS($E:$E,$G:$G,Tabelid!$L$1,$C:$C,Tabelid!$J$4),0),""))),"")</f>
        <v/>
      </c>
      <c r="P90" s="29" t="str">
        <f>IFERROR(IF($G90=Tabelid!$L$6,Eksplikatsioon!U92/SUM(Eksplikatsioon!$O92:'Eksplikatsioon'!$AG92),IF($G90=Tabelid!$L$4,IFERROR(SUMIFS($E:$E,$G:$G,Tabelid!$L$1,$C:$C,Tabelid!$J$4,$H:$H,P$2,$A:$A,$A90)/SUMIFS($E:$E,$G:$G,Tabelid!$L$1,$C:$C,Tabelid!$J$4,$A:$A,$A90),0),IF($G90=Tabelid!$L$5,IFERROR(SUMIFS($E:$E,$G:$G,Tabelid!$L$1,$C:$C,Tabelid!$J$4,$H:$H,P$2)/SUMIFS($E:$E,$G:$G,Tabelid!$L$1,$C:$C,Tabelid!$J$4),0),""))),"")</f>
        <v/>
      </c>
      <c r="Q90" s="29" t="str">
        <f>IFERROR(IF($G90=Tabelid!$L$6,Eksplikatsioon!V92/SUM(Eksplikatsioon!$O92:'Eksplikatsioon'!$AG92),IF($G90=Tabelid!$L$4,IFERROR(SUMIFS($E:$E,$G:$G,Tabelid!$L$1,$C:$C,Tabelid!$J$4,$H:$H,Q$2,$A:$A,$A90)/SUMIFS($E:$E,$G:$G,Tabelid!$L$1,$C:$C,Tabelid!$J$4,$A:$A,$A90),0),IF($G90=Tabelid!$L$5,IFERROR(SUMIFS($E:$E,$G:$G,Tabelid!$L$1,$C:$C,Tabelid!$J$4,$H:$H,Q$2)/SUMIFS($E:$E,$G:$G,Tabelid!$L$1,$C:$C,Tabelid!$J$4),0),""))),"")</f>
        <v/>
      </c>
      <c r="R90" s="29" t="str">
        <f>IFERROR(IF($G90=Tabelid!$L$6,Eksplikatsioon!W92/SUM(Eksplikatsioon!$O92:'Eksplikatsioon'!$AG92),IF($G90=Tabelid!$L$4,IFERROR(SUMIFS($E:$E,$G:$G,Tabelid!$L$1,$C:$C,Tabelid!$J$4,$H:$H,R$2,$A:$A,$A90)/SUMIFS($E:$E,$G:$G,Tabelid!$L$1,$C:$C,Tabelid!$J$4,$A:$A,$A90),0),IF($G90=Tabelid!$L$5,IFERROR(SUMIFS($E:$E,$G:$G,Tabelid!$L$1,$C:$C,Tabelid!$J$4,$H:$H,R$2)/SUMIFS($E:$E,$G:$G,Tabelid!$L$1,$C:$C,Tabelid!$J$4),0),""))),"")</f>
        <v/>
      </c>
      <c r="S90" s="29" t="str">
        <f>IFERROR(IF($G90=Tabelid!$L$6,Eksplikatsioon!X92/SUM(Eksplikatsioon!$O92:'Eksplikatsioon'!$AG92),IF($G90=Tabelid!$L$4,IFERROR(SUMIFS($E:$E,$G:$G,Tabelid!$L$1,$C:$C,Tabelid!$J$4,$H:$H,S$2,$A:$A,$A90)/SUMIFS($E:$E,$G:$G,Tabelid!$L$1,$C:$C,Tabelid!$J$4,$A:$A,$A90),0),IF($G90=Tabelid!$L$5,IFERROR(SUMIFS($E:$E,$G:$G,Tabelid!$L$1,$C:$C,Tabelid!$J$4,$H:$H,S$2)/SUMIFS($E:$E,$G:$G,Tabelid!$L$1,$C:$C,Tabelid!$J$4),0),""))),"")</f>
        <v/>
      </c>
      <c r="T90" s="29" t="str">
        <f>IFERROR(IF($G90=Tabelid!$L$6,Eksplikatsioon!Y92/SUM(Eksplikatsioon!$O92:'Eksplikatsioon'!$AG92),IF($G90=Tabelid!$L$4,IFERROR(SUMIFS($E:$E,$G:$G,Tabelid!$L$1,$C:$C,Tabelid!$J$4,$H:$H,T$2,$A:$A,$A90)/SUMIFS($E:$E,$G:$G,Tabelid!$L$1,$C:$C,Tabelid!$J$4,$A:$A,$A90),0),IF($G90=Tabelid!$L$5,IFERROR(SUMIFS($E:$E,$G:$G,Tabelid!$L$1,$C:$C,Tabelid!$J$4,$H:$H,T$2)/SUMIFS($E:$E,$G:$G,Tabelid!$L$1,$C:$C,Tabelid!$J$4),0),""))),"")</f>
        <v/>
      </c>
      <c r="U90" s="29" t="str">
        <f>IFERROR(IF($G90=Tabelid!$L$6,Eksplikatsioon!Z92/SUM(Eksplikatsioon!$O92:'Eksplikatsioon'!$AG92),IF($G90=Tabelid!$L$4,IFERROR(SUMIFS($E:$E,$G:$G,Tabelid!$L$1,$C:$C,Tabelid!$J$4,$H:$H,U$2,$A:$A,$A90)/SUMIFS($E:$E,$G:$G,Tabelid!$L$1,$C:$C,Tabelid!$J$4,$A:$A,$A90),0),IF($G90=Tabelid!$L$5,IFERROR(SUMIFS($E:$E,$G:$G,Tabelid!$L$1,$C:$C,Tabelid!$J$4,$H:$H,U$2)/SUMIFS($E:$E,$G:$G,Tabelid!$L$1,$C:$C,Tabelid!$J$4),0),""))),"")</f>
        <v/>
      </c>
      <c r="V90" s="29"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29"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29"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29"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29"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29"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29"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29" t="str">
        <f>IFERROR(IF($G90=Tabelid!$L$6,$E90*J90,IFERROR($E90*J90/SUM($J90:$AB90)*(Eksplikatsioon!O92)/SUMPRODUCT($J90:$AB90,Eksplikatsioon!$O92:$AG92),"")),"")</f>
        <v/>
      </c>
      <c r="AD90" s="29" t="str">
        <f>IFERROR(IF($G90=Tabelid!$L$6,$E90*K90,IFERROR($E90*K90/SUM($J90:$AB90)*(Eksplikatsioon!P92)/SUMPRODUCT($J90:$AB90,Eksplikatsioon!$O92:$AG92),"")),"")</f>
        <v/>
      </c>
      <c r="AE90" s="29" t="str">
        <f>IFERROR(IF($G90=Tabelid!$L$6,$E90*L90,IFERROR($E90*L90/SUM($J90:$AB90)*(Eksplikatsioon!Q92)/SUMPRODUCT($J90:$AB90,Eksplikatsioon!$O92:$AG92),"")),"")</f>
        <v/>
      </c>
      <c r="AF90" s="29" t="str">
        <f>IFERROR(IF($G90=Tabelid!$L$6,$E90*M90,IFERROR($E90*M90/SUM($J90:$AB90)*(Eksplikatsioon!R92)/SUMPRODUCT($J90:$AB90,Eksplikatsioon!$O92:$AG92),"")),"")</f>
        <v/>
      </c>
      <c r="AG90" s="29" t="str">
        <f>IFERROR(IF($G90=Tabelid!$L$6,$E90*N90,IFERROR($E90*N90/SUM($J90:$AB90)*(Eksplikatsioon!S92)/SUMPRODUCT($J90:$AB90,Eksplikatsioon!$O92:$AG92),"")),"")</f>
        <v/>
      </c>
      <c r="AH90" s="29" t="str">
        <f>IFERROR(IF($G90=Tabelid!$L$6,$E90*O90,IFERROR($E90*O90/SUM($J90:$AB90)*(Eksplikatsioon!T92)/SUMPRODUCT($J90:$AB90,Eksplikatsioon!$O92:$AG92),"")),"")</f>
        <v/>
      </c>
      <c r="AI90" s="29" t="str">
        <f>IFERROR(IF($G90=Tabelid!$L$6,$E90*P90,IFERROR($E90*P90/SUM($J90:$AB90)*(Eksplikatsioon!U92)/SUMPRODUCT($J90:$AB90,Eksplikatsioon!$O92:$AG92),"")),"")</f>
        <v/>
      </c>
      <c r="AJ90" s="29" t="str">
        <f>IFERROR(IF($G90=Tabelid!$L$6,$E90*Q90,IFERROR($E90*Q90/SUM($J90:$AB90)*(Eksplikatsioon!V92)/SUMPRODUCT($J90:$AB90,Eksplikatsioon!$O92:$AG92),"")),"")</f>
        <v/>
      </c>
      <c r="AK90" s="29" t="str">
        <f>IFERROR(IF($G90=Tabelid!$L$6,$E90*R90,IFERROR($E90*R90/SUM($J90:$AB90)*(Eksplikatsioon!W92)/SUMPRODUCT($J90:$AB90,Eksplikatsioon!$O92:$AG92),"")),"")</f>
        <v/>
      </c>
      <c r="AL90" s="29" t="str">
        <f>IFERROR(IF($G90=Tabelid!$L$6,$E90*S90,IFERROR($E90*S90/SUM($J90:$AB90)*(Eksplikatsioon!X92)/SUMPRODUCT($J90:$AB90,Eksplikatsioon!$O92:$AG92),"")),"")</f>
        <v/>
      </c>
      <c r="AM90" s="29" t="str">
        <f>IFERROR(IF($G90=Tabelid!$L$6,$E90*T90,IFERROR($E90*T90/SUM($J90:$AB90)*(Eksplikatsioon!Y92)/SUMPRODUCT($J90:$AB90,Eksplikatsioon!$O92:$AG92),"")),"")</f>
        <v/>
      </c>
      <c r="AN90" s="29" t="str">
        <f>IFERROR(IF($G90=Tabelid!$L$6,$E90*U90,IFERROR($E90*U90/SUM($J90:$AB90)*(Eksplikatsioon!Z92)/SUMPRODUCT($J90:$AB90,Eksplikatsioon!$O92:$AG92),"")),"")</f>
        <v/>
      </c>
      <c r="AO90" s="29" t="str">
        <f>IFERROR(IF($G90=Tabelid!$L$6,$E90*V90,IFERROR($E90*V90/SUM($J90:$AB90)*(Eksplikatsioon!AA92)/SUMPRODUCT($J90:$AB90,Eksplikatsioon!$O92:$AG92),"")),"")</f>
        <v/>
      </c>
      <c r="AP90" s="29" t="str">
        <f>IFERROR(IF($G90=Tabelid!$L$6,$E90*W90,IFERROR($E90*W90/SUM($J90:$AB90)*(Eksplikatsioon!AB92)/SUMPRODUCT($J90:$AB90,Eksplikatsioon!$O92:$AG92),"")),"")</f>
        <v/>
      </c>
      <c r="AQ90" s="29" t="str">
        <f>IFERROR(IF($G90=Tabelid!$L$6,$E90*X90,IFERROR($E90*X90/SUM($J90:$AB90)*(Eksplikatsioon!AC92)/SUMPRODUCT($J90:$AB90,Eksplikatsioon!$O92:$AG92),"")),"")</f>
        <v/>
      </c>
      <c r="AR90" s="29" t="str">
        <f>IFERROR(IF($G90=Tabelid!$L$6,$E90*Y90,IFERROR($E90*Y90/SUM($J90:$AB90)*(Eksplikatsioon!AD92)/SUMPRODUCT($J90:$AB90,Eksplikatsioon!$O92:$AG92),"")),"")</f>
        <v/>
      </c>
      <c r="AS90" s="29" t="str">
        <f>IFERROR(IF($G90=Tabelid!$L$6,$E90*Z90,IFERROR($E90*Z90/SUM($J90:$AB90)*(Eksplikatsioon!AE92)/SUMPRODUCT($J90:$AB90,Eksplikatsioon!$O92:$AG92),"")),"")</f>
        <v/>
      </c>
      <c r="AT90" s="29" t="str">
        <f>IFERROR(IF($G90=Tabelid!$L$6,$E90*AA90,IFERROR($E90*AA90/SUM($J90:$AB90)*(Eksplikatsioon!AF92)/SUMPRODUCT($J90:$AB90,Eksplikatsioon!$O92:$AG92),"")),"")</f>
        <v/>
      </c>
      <c r="AU90" s="29" t="str">
        <f>IFERROR(IF($G90=Tabelid!$L$6,$E90*AB90,IFERROR($E90*AB90/SUM($J90:$AB90)*(Eksplikatsioon!AG92)/SUMPRODUCT($J90:$AB90,Eksplikatsioon!$O92:$AG92),"")),"")</f>
        <v/>
      </c>
    </row>
    <row r="91" spans="1:47" x14ac:dyDescent="0.25">
      <c r="A91" s="23" t="str">
        <f>IF(Eksplikatsioon!A93=0,"",Eksplikatsioon!A93)</f>
        <v>01</v>
      </c>
      <c r="B91" s="56" t="str">
        <f>IF(Eksplikatsioon!B93=0,"",Eksplikatsioon!B93)</f>
        <v>111</v>
      </c>
      <c r="C91" s="23" t="str">
        <f>IF(Eksplikatsioon!C93=0,"",Eksplikatsioon!C93)</f>
        <v>ÜÜRITAV PIND</v>
      </c>
      <c r="D91" s="23" t="str">
        <f>IF(Eksplikatsioon!D93=0,"",Eksplikatsioon!D93)</f>
        <v>Tuulekoda</v>
      </c>
      <c r="E91" s="54">
        <f>IF(Eksplikatsioon!F93=0,"",Eksplikatsioon!F93)</f>
        <v>11.7</v>
      </c>
      <c r="F91" s="23" t="str">
        <f>IF(Eksplikatsioon!H93=0,"",Eksplikatsioon!H93)</f>
        <v/>
      </c>
      <c r="G91" s="23" t="str">
        <f>IF(Eksplikatsioon!J93=0,"",Eksplikatsioon!J93)</f>
        <v>Ühiskasutuses korruse pind</v>
      </c>
      <c r="H91" s="23" t="str">
        <f>IF(Eksplikatsioon!K93=0,"",Eksplikatsioon!K93)</f>
        <v/>
      </c>
      <c r="I91" s="23" t="str">
        <f>IF(Eksplikatsioon!L93=0,"",Eksplikatsioon!L93)</f>
        <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row>
    <row r="92" spans="1:47" x14ac:dyDescent="0.25">
      <c r="A92" s="23" t="str">
        <f>IF(Eksplikatsioon!A94=0,"",Eksplikatsioon!A94)</f>
        <v>01</v>
      </c>
      <c r="B92" s="56" t="str">
        <f>IF(Eksplikatsioon!B94=0,"",Eksplikatsioon!B94)</f>
        <v>112</v>
      </c>
      <c r="C92" s="23" t="str">
        <f>IF(Eksplikatsioon!C94=0,"",Eksplikatsioon!C94)</f>
        <v>ÜÜRITAV PIND</v>
      </c>
      <c r="D92" s="23" t="str">
        <f>IF(Eksplikatsioon!D94=0,"",Eksplikatsioon!D94)</f>
        <v>Ooteruum/Teenindusruum</v>
      </c>
      <c r="E92" s="54">
        <f>IF(Eksplikatsioon!F94=0,"",Eksplikatsioon!F94)</f>
        <v>21.8</v>
      </c>
      <c r="F92" s="23" t="str">
        <f>IF(Eksplikatsioon!H94=0,"",Eksplikatsioon!H94)</f>
        <v/>
      </c>
      <c r="G92" s="23" t="str">
        <f>IF(Eksplikatsioon!J94=0,"",Eksplikatsioon!J94)</f>
        <v>Ainukasutuses pind</v>
      </c>
      <c r="H92" s="23" t="str">
        <f>IF(Eksplikatsioon!K94=0,"",Eksplikatsioon!K94)</f>
        <v>Rahandusministeerium</v>
      </c>
      <c r="I92" s="23" t="str">
        <f>IF(Eksplikatsioon!L94=0,"",Eksplikatsioon!L94)</f>
        <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row>
    <row r="93" spans="1:47" x14ac:dyDescent="0.25">
      <c r="A93" s="23" t="str">
        <f>IF(Eksplikatsioon!A95=0,"",Eksplikatsioon!A95)</f>
        <v>01</v>
      </c>
      <c r="B93" s="56" t="str">
        <f>IF(Eksplikatsioon!B95=0,"",Eksplikatsioon!B95)</f>
        <v>113</v>
      </c>
      <c r="C93" s="23" t="str">
        <f>IF(Eksplikatsioon!C95=0,"",Eksplikatsioon!C95)</f>
        <v>ÜÜRITAV PIND</v>
      </c>
      <c r="D93" s="23" t="str">
        <f>IF(Eksplikatsioon!D95=0,"",Eksplikatsioon!D95)</f>
        <v>Hoiuruum/Ladu</v>
      </c>
      <c r="E93" s="54">
        <f>IF(Eksplikatsioon!F95=0,"",Eksplikatsioon!F95)</f>
        <v>5.7</v>
      </c>
      <c r="F93" s="23" t="str">
        <f>IF(Eksplikatsioon!H95=0,"",Eksplikatsioon!H95)</f>
        <v/>
      </c>
      <c r="G93" s="23" t="str">
        <f>IF(Eksplikatsioon!J95=0,"",Eksplikatsioon!J95)</f>
        <v>Ainukasutuses pind</v>
      </c>
      <c r="H93" s="23" t="str">
        <f>IF(Eksplikatsioon!K95=0,"",Eksplikatsioon!K95)</f>
        <v>Rahandusministeerium</v>
      </c>
      <c r="I93" s="23" t="str">
        <f>IF(Eksplikatsioon!L95=0,"",Eksplikatsioon!L95)</f>
        <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row>
    <row r="94" spans="1:47" x14ac:dyDescent="0.25">
      <c r="A94" s="23" t="str">
        <f>IF(Eksplikatsioon!A96=0,"",Eksplikatsioon!A96)</f>
        <v>01</v>
      </c>
      <c r="B94" s="56" t="str">
        <f>IF(Eksplikatsioon!B96=0,"",Eksplikatsioon!B96)</f>
        <v>114</v>
      </c>
      <c r="C94" s="23" t="str">
        <f>IF(Eksplikatsioon!C96=0,"",Eksplikatsioon!C96)</f>
        <v>ÜÜRITAV PIND</v>
      </c>
      <c r="D94" s="23" t="str">
        <f>IF(Eksplikatsioon!D96=0,"",Eksplikatsioon!D96)</f>
        <v>Kabinet/Büroo</v>
      </c>
      <c r="E94" s="54">
        <f>IF(Eksplikatsioon!F96=0,"",Eksplikatsioon!F96)</f>
        <v>9.3000000000000007</v>
      </c>
      <c r="F94" s="23" t="str">
        <f>IF(Eksplikatsioon!H96=0,"",Eksplikatsioon!H96)</f>
        <v/>
      </c>
      <c r="G94" s="23" t="str">
        <f>IF(Eksplikatsioon!J96=0,"",Eksplikatsioon!J96)</f>
        <v>Ainukasutuses pind</v>
      </c>
      <c r="H94" s="23" t="str">
        <f>IF(Eksplikatsioon!K96=0,"",Eksplikatsioon!K96)</f>
        <v>Rahandusministeerium</v>
      </c>
      <c r="I94" s="23" t="str">
        <f>IF(Eksplikatsioon!L96=0,"",Eksplikatsioon!L96)</f>
        <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row>
    <row r="95" spans="1:47" x14ac:dyDescent="0.25">
      <c r="A95" s="23" t="str">
        <f>IF(Eksplikatsioon!A97=0,"",Eksplikatsioon!A97)</f>
        <v>01</v>
      </c>
      <c r="B95" s="56" t="str">
        <f>IF(Eksplikatsioon!B97=0,"",Eksplikatsioon!B97)</f>
        <v>115</v>
      </c>
      <c r="C95" s="23" t="str">
        <f>IF(Eksplikatsioon!C97=0,"",Eksplikatsioon!C97)</f>
        <v>ÜÜRITAV PIND</v>
      </c>
      <c r="D95" s="23" t="str">
        <f>IF(Eksplikatsioon!D97=0,"",Eksplikatsioon!D97)</f>
        <v>Koridor</v>
      </c>
      <c r="E95" s="54">
        <f>IF(Eksplikatsioon!F97=0,"",Eksplikatsioon!F97)</f>
        <v>30.8</v>
      </c>
      <c r="F95" s="23" t="str">
        <f>IF(Eksplikatsioon!H97=0,"",Eksplikatsioon!H97)</f>
        <v/>
      </c>
      <c r="G95" s="23" t="str">
        <f>IF(Eksplikatsioon!J97=0,"",Eksplikatsioon!J97)</f>
        <v>Ühiskasutuses korruse pind</v>
      </c>
      <c r="H95" s="23" t="str">
        <f>IF(Eksplikatsioon!K97=0,"",Eksplikatsioon!K97)</f>
        <v/>
      </c>
      <c r="I95" s="23" t="str">
        <f>IF(Eksplikatsioon!L97=0,"",Eksplikatsioon!L97)</f>
        <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row>
    <row r="96" spans="1:47" x14ac:dyDescent="0.25">
      <c r="A96" s="23" t="str">
        <f>IF(Eksplikatsioon!A98=0,"",Eksplikatsioon!A98)</f>
        <v>01</v>
      </c>
      <c r="B96" s="56" t="str">
        <f>IF(Eksplikatsioon!B98=0,"",Eksplikatsioon!B98)</f>
        <v>116</v>
      </c>
      <c r="C96" s="23" t="str">
        <f>IF(Eksplikatsioon!C98=0,"",Eksplikatsioon!C98)</f>
        <v>ÜÜRITAV PIND</v>
      </c>
      <c r="D96" s="23" t="str">
        <f>IF(Eksplikatsioon!D98=0,"",Eksplikatsioon!D98)</f>
        <v>Klassiruum</v>
      </c>
      <c r="E96" s="54">
        <f>IF(Eksplikatsioon!F98=0,"",Eksplikatsioon!F98)</f>
        <v>12.2</v>
      </c>
      <c r="F96" s="23" t="str">
        <f>IF(Eksplikatsioon!H98=0,"",Eksplikatsioon!H98)</f>
        <v/>
      </c>
      <c r="G96" s="23" t="str">
        <f>IF(Eksplikatsioon!J98=0,"",Eksplikatsioon!J98)</f>
        <v>Ainukasutuses pind</v>
      </c>
      <c r="H96" s="23" t="str">
        <f>IF(Eksplikatsioon!K98=0,"",Eksplikatsioon!K98)</f>
        <v>Rahandusministeerium</v>
      </c>
      <c r="I96" s="23" t="str">
        <f>IF(Eksplikatsioon!L98=0,"",Eksplikatsioon!L98)</f>
        <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row>
    <row r="97" spans="1:47" x14ac:dyDescent="0.25">
      <c r="A97" s="23" t="str">
        <f>IF(Eksplikatsioon!A99=0,"",Eksplikatsioon!A99)</f>
        <v>01</v>
      </c>
      <c r="B97" s="56" t="str">
        <f>IF(Eksplikatsioon!B99=0,"",Eksplikatsioon!B99)</f>
        <v>117</v>
      </c>
      <c r="C97" s="23" t="str">
        <f>IF(Eksplikatsioon!C99=0,"",Eksplikatsioon!C99)</f>
        <v>VERTIKAALSETE ÜHENDUSTEEDE PIND</v>
      </c>
      <c r="D97" s="23" t="str">
        <f>IF(Eksplikatsioon!D99=0,"",Eksplikatsioon!D99)</f>
        <v>Trepp/Trepikoda</v>
      </c>
      <c r="E97" s="54">
        <f>IF(Eksplikatsioon!F99=0,"",Eksplikatsioon!F99)</f>
        <v>16.2</v>
      </c>
      <c r="F97" s="23" t="str">
        <f>IF(Eksplikatsioon!H99=0,"",Eksplikatsioon!H99)</f>
        <v/>
      </c>
      <c r="G97" s="23" t="str">
        <f>IF(Eksplikatsioon!J99=0,"",Eksplikatsioon!J99)</f>
        <v/>
      </c>
      <c r="H97" s="23" t="str">
        <f>IF(Eksplikatsioon!K99=0,"",Eksplikatsioon!K99)</f>
        <v/>
      </c>
      <c r="I97" s="23" t="str">
        <f>IF(Eksplikatsioon!L99=0,"",Eksplikatsioon!L99)</f>
        <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row>
    <row r="98" spans="1:47" x14ac:dyDescent="0.25">
      <c r="A98" s="23" t="str">
        <f>IF(Eksplikatsioon!A100=0,"",Eksplikatsioon!A100)</f>
        <v>01</v>
      </c>
      <c r="B98" s="56" t="str">
        <f>IF(Eksplikatsioon!B100=0,"",Eksplikatsioon!B100)</f>
        <v>118</v>
      </c>
      <c r="C98" s="23" t="str">
        <f>IF(Eksplikatsioon!C100=0,"",Eksplikatsioon!C100)</f>
        <v>ÜÜRITAV PIND</v>
      </c>
      <c r="D98" s="23" t="str">
        <f>IF(Eksplikatsioon!D100=0,"",Eksplikatsioon!D100)</f>
        <v>WC</v>
      </c>
      <c r="E98" s="54">
        <f>IF(Eksplikatsioon!F100=0,"",Eksplikatsioon!F100)</f>
        <v>3.1</v>
      </c>
      <c r="F98" s="23" t="str">
        <f>IF(Eksplikatsioon!H100=0,"",Eksplikatsioon!H100)</f>
        <v/>
      </c>
      <c r="G98" s="23" t="str">
        <f>IF(Eksplikatsioon!J100=0,"",Eksplikatsioon!J100)</f>
        <v>Ainukasutuses pind</v>
      </c>
      <c r="H98" s="23" t="str">
        <f>IF(Eksplikatsioon!K100=0,"",Eksplikatsioon!K100)</f>
        <v>Rahandusministeerium</v>
      </c>
      <c r="I98" s="23" t="str">
        <f>IF(Eksplikatsioon!L100=0,"",Eksplikatsioon!L100)</f>
        <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x14ac:dyDescent="0.25">
      <c r="A99" s="23" t="str">
        <f>IF(Eksplikatsioon!A101=0,"",Eksplikatsioon!A101)</f>
        <v>01</v>
      </c>
      <c r="B99" s="56" t="str">
        <f>IF(Eksplikatsioon!B101=0,"",Eksplikatsioon!B101)</f>
        <v>118a</v>
      </c>
      <c r="C99" s="23" t="str">
        <f>IF(Eksplikatsioon!C101=0,"",Eksplikatsioon!C101)</f>
        <v>ÜÜRITAV PIND</v>
      </c>
      <c r="D99" s="23" t="str">
        <f>IF(Eksplikatsioon!D101=0,"",Eksplikatsioon!D101)</f>
        <v>WC</v>
      </c>
      <c r="E99" s="54">
        <f>IF(Eksplikatsioon!F101=0,"",Eksplikatsioon!F101)</f>
        <v>1.9</v>
      </c>
      <c r="F99" s="23" t="str">
        <f>IF(Eksplikatsioon!H101=0,"",Eksplikatsioon!H101)</f>
        <v/>
      </c>
      <c r="G99" s="23" t="str">
        <f>IF(Eksplikatsioon!J101=0,"",Eksplikatsioon!J101)</f>
        <v>Ühiskasutuses korruse pind</v>
      </c>
      <c r="H99" s="23" t="str">
        <f>IF(Eksplikatsioon!K101=0,"",Eksplikatsioon!K101)</f>
        <v/>
      </c>
      <c r="I99" s="23" t="str">
        <f>IF(Eksplikatsioon!L101=0,"",Eksplikatsioon!L101)</f>
        <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x14ac:dyDescent="0.25">
      <c r="A100" s="23" t="str">
        <f>IF(Eksplikatsioon!A102=0,"",Eksplikatsioon!A102)</f>
        <v>01</v>
      </c>
      <c r="B100" s="56" t="str">
        <f>IF(Eksplikatsioon!B102=0,"",Eksplikatsioon!B102)</f>
        <v>119</v>
      </c>
      <c r="C100" s="23" t="str">
        <f>IF(Eksplikatsioon!C102=0,"",Eksplikatsioon!C102)</f>
        <v>ÜÜRITAV PIND</v>
      </c>
      <c r="D100" s="23" t="str">
        <f>IF(Eksplikatsioon!D102=0,"",Eksplikatsioon!D102)</f>
        <v>Kabinet/Büroo</v>
      </c>
      <c r="E100" s="54">
        <f>IF(Eksplikatsioon!F102=0,"",Eksplikatsioon!F102)</f>
        <v>31.2</v>
      </c>
      <c r="F100" s="23" t="str">
        <f>IF(Eksplikatsioon!H102=0,"",Eksplikatsioon!H102)</f>
        <v/>
      </c>
      <c r="G100" s="23" t="str">
        <f>IF(Eksplikatsioon!J102=0,"",Eksplikatsioon!J102)</f>
        <v>Ainukasutuses pind</v>
      </c>
      <c r="H100" s="23" t="str">
        <f>IF(Eksplikatsioon!K102=0,"",Eksplikatsioon!K102)</f>
        <v>Rahandusministeerium</v>
      </c>
      <c r="I100" s="23" t="str">
        <f>IF(Eksplikatsioon!L102=0,"",Eksplikatsioon!L102)</f>
        <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x14ac:dyDescent="0.25">
      <c r="A101" s="23" t="str">
        <f>IF(Eksplikatsioon!A103=0,"",Eksplikatsioon!A103)</f>
        <v>01</v>
      </c>
      <c r="B101" s="56" t="str">
        <f>IF(Eksplikatsioon!B103=0,"",Eksplikatsioon!B103)</f>
        <v>120</v>
      </c>
      <c r="C101" s="23" t="str">
        <f>IF(Eksplikatsioon!C103=0,"",Eksplikatsioon!C103)</f>
        <v>ÜÜRITAV PIND</v>
      </c>
      <c r="D101" s="23" t="str">
        <f>IF(Eksplikatsioon!D103=0,"",Eksplikatsioon!D103)</f>
        <v>Kabinet/Büroo</v>
      </c>
      <c r="E101" s="54">
        <f>IF(Eksplikatsioon!F103=0,"",Eksplikatsioon!F103)</f>
        <v>17.399999999999999</v>
      </c>
      <c r="F101" s="23" t="str">
        <f>IF(Eksplikatsioon!H103=0,"",Eksplikatsioon!H103)</f>
        <v/>
      </c>
      <c r="G101" s="23" t="str">
        <f>IF(Eksplikatsioon!J103=0,"",Eksplikatsioon!J103)</f>
        <v>Ainukasutuses pind</v>
      </c>
      <c r="H101" s="23" t="str">
        <f>IF(Eksplikatsioon!K103=0,"",Eksplikatsioon!K103)</f>
        <v>Rahandusministeerium</v>
      </c>
      <c r="I101" s="23" t="str">
        <f>IF(Eksplikatsioon!L103=0,"",Eksplikatsioon!L103)</f>
        <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x14ac:dyDescent="0.25">
      <c r="A102" s="23" t="str">
        <f>IF(Eksplikatsioon!A104=0,"",Eksplikatsioon!A104)</f>
        <v>01</v>
      </c>
      <c r="B102" s="56" t="str">
        <f>IF(Eksplikatsioon!B104=0,"",Eksplikatsioon!B104)</f>
        <v>121</v>
      </c>
      <c r="C102" s="23" t="str">
        <f>IF(Eksplikatsioon!C104=0,"",Eksplikatsioon!C104)</f>
        <v>ÜÜRITAV PIND</v>
      </c>
      <c r="D102" s="23" t="str">
        <f>IF(Eksplikatsioon!D104=0,"",Eksplikatsioon!D104)</f>
        <v>Kabinet/Büroo</v>
      </c>
      <c r="E102" s="54">
        <f>IF(Eksplikatsioon!F104=0,"",Eksplikatsioon!F104)</f>
        <v>12.6</v>
      </c>
      <c r="F102" s="23" t="str">
        <f>IF(Eksplikatsioon!H104=0,"",Eksplikatsioon!H104)</f>
        <v/>
      </c>
      <c r="G102" s="23" t="str">
        <f>IF(Eksplikatsioon!J104=0,"",Eksplikatsioon!J104)</f>
        <v>Ainukasutuses pind</v>
      </c>
      <c r="H102" s="23" t="str">
        <f>IF(Eksplikatsioon!K104=0,"",Eksplikatsioon!K104)</f>
        <v>Rahandusministeerium</v>
      </c>
      <c r="I102" s="23" t="str">
        <f>IF(Eksplikatsioon!L104=0,"",Eksplikatsioon!L104)</f>
        <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x14ac:dyDescent="0.25">
      <c r="A103" s="23" t="str">
        <f>IF(Eksplikatsioon!A105=0,"",Eksplikatsioon!A105)</f>
        <v>01</v>
      </c>
      <c r="B103" s="56" t="str">
        <f>IF(Eksplikatsioon!B105=0,"",Eksplikatsioon!B105)</f>
        <v>122</v>
      </c>
      <c r="C103" s="23" t="str">
        <f>IF(Eksplikatsioon!C105=0,"",Eksplikatsioon!C105)</f>
        <v>ÜÜRITAV PIND</v>
      </c>
      <c r="D103" s="23" t="str">
        <f>IF(Eksplikatsioon!D105=0,"",Eksplikatsioon!D105)</f>
        <v>Koridor</v>
      </c>
      <c r="E103" s="54">
        <f>IF(Eksplikatsioon!F105=0,"",Eksplikatsioon!F105)</f>
        <v>8.9</v>
      </c>
      <c r="F103" s="23" t="str">
        <f>IF(Eksplikatsioon!H105=0,"",Eksplikatsioon!H105)</f>
        <v/>
      </c>
      <c r="G103" s="23" t="str">
        <f>IF(Eksplikatsioon!J105=0,"",Eksplikatsioon!J105)</f>
        <v>Ühiskasutuses korruse pind</v>
      </c>
      <c r="H103" s="23" t="str">
        <f>IF(Eksplikatsioon!K105=0,"",Eksplikatsioon!K105)</f>
        <v/>
      </c>
      <c r="I103" s="23" t="str">
        <f>IF(Eksplikatsioon!L105=0,"",Eksplikatsioon!L105)</f>
        <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x14ac:dyDescent="0.25">
      <c r="A104" s="23" t="str">
        <f>IF(Eksplikatsioon!A106=0,"",Eksplikatsioon!A106)</f>
        <v>01</v>
      </c>
      <c r="B104" s="56" t="str">
        <f>IF(Eksplikatsioon!B106=0,"",Eksplikatsioon!B106)</f>
        <v>123</v>
      </c>
      <c r="C104" s="23" t="str">
        <f>IF(Eksplikatsioon!C106=0,"",Eksplikatsioon!C106)</f>
        <v>ÜÜRITAV PIND</v>
      </c>
      <c r="D104" s="23" t="str">
        <f>IF(Eksplikatsioon!D106=0,"",Eksplikatsioon!D106)</f>
        <v>Ooteruum/Teenindusruum</v>
      </c>
      <c r="E104" s="54">
        <f>IF(Eksplikatsioon!F106=0,"",Eksplikatsioon!F106)</f>
        <v>9</v>
      </c>
      <c r="F104" s="23" t="str">
        <f>IF(Eksplikatsioon!H106=0,"",Eksplikatsioon!H106)</f>
        <v/>
      </c>
      <c r="G104" s="23" t="str">
        <f>IF(Eksplikatsioon!J106=0,"",Eksplikatsioon!J106)</f>
        <v>Ühiskasutuses korruse pind</v>
      </c>
      <c r="H104" s="23" t="str">
        <f>IF(Eksplikatsioon!K106=0,"",Eksplikatsioon!K106)</f>
        <v/>
      </c>
      <c r="I104" s="23" t="str">
        <f>IF(Eksplikatsioon!L106=0,"",Eksplikatsioon!L106)</f>
        <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x14ac:dyDescent="0.25">
      <c r="A105" s="23" t="str">
        <f>IF(Eksplikatsioon!A107=0,"",Eksplikatsioon!A107)</f>
        <v>01</v>
      </c>
      <c r="B105" s="56" t="str">
        <f>IF(Eksplikatsioon!B107=0,"",Eksplikatsioon!B107)</f>
        <v>124</v>
      </c>
      <c r="C105" s="23" t="str">
        <f>IF(Eksplikatsioon!C107=0,"",Eksplikatsioon!C107)</f>
        <v>ÜÜRITAV PIND</v>
      </c>
      <c r="D105" s="23" t="str">
        <f>IF(Eksplikatsioon!D107=0,"",Eksplikatsioon!D107)</f>
        <v>Eriotstarbeline ruum</v>
      </c>
      <c r="E105" s="54">
        <f>IF(Eksplikatsioon!F107=0,"",Eksplikatsioon!F107)</f>
        <v>5.7</v>
      </c>
      <c r="F105" s="23" t="str">
        <f>IF(Eksplikatsioon!H107=0,"",Eksplikatsioon!H107)</f>
        <v>Toiduproovid</v>
      </c>
      <c r="G105" s="23" t="str">
        <f>IF(Eksplikatsioon!J107=0,"",Eksplikatsioon!J107)</f>
        <v>Ainukasutuses pind</v>
      </c>
      <c r="H105" s="23" t="str">
        <f>IF(Eksplikatsioon!K107=0,"",Eksplikatsioon!K107)</f>
        <v>Rahandusministeerium</v>
      </c>
      <c r="I105" s="23" t="str">
        <f>IF(Eksplikatsioon!L107=0,"",Eksplikatsioon!L107)</f>
        <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x14ac:dyDescent="0.25">
      <c r="A106" s="23" t="str">
        <f>IF(Eksplikatsioon!A108=0,"",Eksplikatsioon!A108)</f>
        <v>01</v>
      </c>
      <c r="B106" s="56" t="str">
        <f>IF(Eksplikatsioon!B108=0,"",Eksplikatsioon!B108)</f>
        <v>125</v>
      </c>
      <c r="C106" s="23" t="str">
        <f>IF(Eksplikatsioon!C108=0,"",Eksplikatsioon!C108)</f>
        <v>ÜÜRITAV PIND</v>
      </c>
      <c r="D106" s="23" t="str">
        <f>IF(Eksplikatsioon!D108=0,"",Eksplikatsioon!D108)</f>
        <v>Koridor</v>
      </c>
      <c r="E106" s="54">
        <f>IF(Eksplikatsioon!F108=0,"",Eksplikatsioon!F108)</f>
        <v>97.1</v>
      </c>
      <c r="F106" s="23" t="str">
        <f>IF(Eksplikatsioon!H108=0,"",Eksplikatsioon!H108)</f>
        <v/>
      </c>
      <c r="G106" s="23" t="str">
        <f>IF(Eksplikatsioon!J108=0,"",Eksplikatsioon!J108)</f>
        <v>Ühiskasutuses korruse pind</v>
      </c>
      <c r="H106" s="23" t="str">
        <f>IF(Eksplikatsioon!K108=0,"",Eksplikatsioon!K108)</f>
        <v/>
      </c>
      <c r="I106" s="23" t="str">
        <f>IF(Eksplikatsioon!L108=0,"",Eksplikatsioon!L108)</f>
        <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x14ac:dyDescent="0.25">
      <c r="A107" s="23" t="str">
        <f>IF(Eksplikatsioon!A109=0,"",Eksplikatsioon!A109)</f>
        <v>01</v>
      </c>
      <c r="B107" s="56" t="str">
        <f>IF(Eksplikatsioon!B109=0,"",Eksplikatsioon!B109)</f>
        <v>126</v>
      </c>
      <c r="C107" s="23" t="str">
        <f>IF(Eksplikatsioon!C109=0,"",Eksplikatsioon!C109)</f>
        <v>ÜÜRITAV PIND</v>
      </c>
      <c r="D107" s="23" t="str">
        <f>IF(Eksplikatsioon!D109=0,"",Eksplikatsioon!D109)</f>
        <v>Eriotstarbeline ruum</v>
      </c>
      <c r="E107" s="54">
        <f>IF(Eksplikatsioon!F109=0,"",Eksplikatsioon!F109)</f>
        <v>10.4</v>
      </c>
      <c r="F107" s="23" t="str">
        <f>IF(Eksplikatsioon!H109=0,"",Eksplikatsioon!H109)</f>
        <v>Loomaproovid</v>
      </c>
      <c r="G107" s="23" t="str">
        <f>IF(Eksplikatsioon!J109=0,"",Eksplikatsioon!J109)</f>
        <v>Ainukasutuses pind</v>
      </c>
      <c r="H107" s="23" t="str">
        <f>IF(Eksplikatsioon!K109=0,"",Eksplikatsioon!K109)</f>
        <v>Rahandusministeerium</v>
      </c>
      <c r="I107" s="23" t="str">
        <f>IF(Eksplikatsioon!L109=0,"",Eksplikatsioon!L109)</f>
        <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x14ac:dyDescent="0.25">
      <c r="A108" s="23" t="str">
        <f>IF(Eksplikatsioon!A110=0,"",Eksplikatsioon!A110)</f>
        <v>01</v>
      </c>
      <c r="B108" s="56" t="str">
        <f>IF(Eksplikatsioon!B110=0,"",Eksplikatsioon!B110)</f>
        <v>127</v>
      </c>
      <c r="C108" s="23" t="str">
        <f>IF(Eksplikatsioon!C110=0,"",Eksplikatsioon!C110)</f>
        <v>ÜÜRITAV PIND</v>
      </c>
      <c r="D108" s="23" t="str">
        <f>IF(Eksplikatsioon!D110=0,"",Eksplikatsioon!D110)</f>
        <v>Hoiuruum/Ladu</v>
      </c>
      <c r="E108" s="54">
        <f>IF(Eksplikatsioon!F110=0,"",Eksplikatsioon!F110)</f>
        <v>14.2</v>
      </c>
      <c r="F108" s="23" t="str">
        <f>IF(Eksplikatsioon!H110=0,"",Eksplikatsioon!H110)</f>
        <v/>
      </c>
      <c r="G108" s="23" t="str">
        <f>IF(Eksplikatsioon!J110=0,"",Eksplikatsioon!J110)</f>
        <v>Ainukasutuses pind</v>
      </c>
      <c r="H108" s="23" t="str">
        <f>IF(Eksplikatsioon!K110=0,"",Eksplikatsioon!K110)</f>
        <v>Rahandusministeerium</v>
      </c>
      <c r="I108" s="23" t="str">
        <f>IF(Eksplikatsioon!L110=0,"",Eksplikatsioon!L110)</f>
        <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x14ac:dyDescent="0.25">
      <c r="A109" s="23" t="str">
        <f>IF(Eksplikatsioon!A111=0,"",Eksplikatsioon!A111)</f>
        <v>01</v>
      </c>
      <c r="B109" s="56" t="str">
        <f>IF(Eksplikatsioon!B111=0,"",Eksplikatsioon!B111)</f>
        <v>128</v>
      </c>
      <c r="C109" s="23" t="str">
        <f>IF(Eksplikatsioon!C111=0,"",Eksplikatsioon!C111)</f>
        <v>ÜÜRITAV PIND</v>
      </c>
      <c r="D109" s="23" t="str">
        <f>IF(Eksplikatsioon!D111=0,"",Eksplikatsioon!D111)</f>
        <v>Garderoob</v>
      </c>
      <c r="E109" s="54">
        <f>IF(Eksplikatsioon!F111=0,"",Eksplikatsioon!F111)</f>
        <v>18.7</v>
      </c>
      <c r="F109" s="23" t="str">
        <f>IF(Eksplikatsioon!H111=0,"",Eksplikatsioon!H111)</f>
        <v/>
      </c>
      <c r="G109" s="23" t="str">
        <f>IF(Eksplikatsioon!J111=0,"",Eksplikatsioon!J111)</f>
        <v>Ainukasutuses pind</v>
      </c>
      <c r="H109" s="23" t="str">
        <f>IF(Eksplikatsioon!K111=0,"",Eksplikatsioon!K111)</f>
        <v>Rahandusministeerium</v>
      </c>
      <c r="I109" s="23" t="str">
        <f>IF(Eksplikatsioon!L111=0,"",Eksplikatsioon!L111)</f>
        <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x14ac:dyDescent="0.25">
      <c r="A110" s="23" t="str">
        <f>IF(Eksplikatsioon!A112=0,"",Eksplikatsioon!A112)</f>
        <v>01</v>
      </c>
      <c r="B110" s="56" t="str">
        <f>IF(Eksplikatsioon!B112=0,"",Eksplikatsioon!B112)</f>
        <v>130</v>
      </c>
      <c r="C110" s="23" t="str">
        <f>IF(Eksplikatsioon!C112=0,"",Eksplikatsioon!C112)</f>
        <v>ÜÜRITAV PIND</v>
      </c>
      <c r="D110" s="23" t="str">
        <f>IF(Eksplikatsioon!D112=0,"",Eksplikatsioon!D112)</f>
        <v>WC</v>
      </c>
      <c r="E110" s="54">
        <f>IF(Eksplikatsioon!F112=0,"",Eksplikatsioon!F112)</f>
        <v>2.4</v>
      </c>
      <c r="F110" s="23" t="str">
        <f>IF(Eksplikatsioon!H112=0,"",Eksplikatsioon!H112)</f>
        <v/>
      </c>
      <c r="G110" s="23" t="str">
        <f>IF(Eksplikatsioon!J112=0,"",Eksplikatsioon!J112)</f>
        <v>Ainukasutuses pind</v>
      </c>
      <c r="H110" s="23" t="str">
        <f>IF(Eksplikatsioon!K112=0,"",Eksplikatsioon!K112)</f>
        <v>Rahandusministeerium</v>
      </c>
      <c r="I110" s="23" t="str">
        <f>IF(Eksplikatsioon!L112=0,"",Eksplikatsioon!L112)</f>
        <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x14ac:dyDescent="0.25">
      <c r="A111" s="23" t="str">
        <f>IF(Eksplikatsioon!A113=0,"",Eksplikatsioon!A113)</f>
        <v>01</v>
      </c>
      <c r="B111" s="56" t="str">
        <f>IF(Eksplikatsioon!B113=0,"",Eksplikatsioon!B113)</f>
        <v>131</v>
      </c>
      <c r="C111" s="23" t="str">
        <f>IF(Eksplikatsioon!C113=0,"",Eksplikatsioon!C113)</f>
        <v>ÜÜRITAV PIND</v>
      </c>
      <c r="D111" s="23" t="str">
        <f>IF(Eksplikatsioon!D113=0,"",Eksplikatsioon!D113)</f>
        <v>Pesuruum</v>
      </c>
      <c r="E111" s="54">
        <f>IF(Eksplikatsioon!F113=0,"",Eksplikatsioon!F113)</f>
        <v>4.4000000000000004</v>
      </c>
      <c r="F111" s="23" t="str">
        <f>IF(Eksplikatsioon!H113=0,"",Eksplikatsioon!H113)</f>
        <v/>
      </c>
      <c r="G111" s="23" t="str">
        <f>IF(Eksplikatsioon!J113=0,"",Eksplikatsioon!J113)</f>
        <v>Ainukasutuses pind</v>
      </c>
      <c r="H111" s="23" t="str">
        <f>IF(Eksplikatsioon!K113=0,"",Eksplikatsioon!K113)</f>
        <v>Rahandusministeerium</v>
      </c>
      <c r="I111" s="23" t="str">
        <f>IF(Eksplikatsioon!L113=0,"",Eksplikatsioon!L113)</f>
        <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x14ac:dyDescent="0.25">
      <c r="A112" s="23" t="str">
        <f>IF(Eksplikatsioon!A114=0,"",Eksplikatsioon!A114)</f>
        <v>01</v>
      </c>
      <c r="B112" s="56" t="str">
        <f>IF(Eksplikatsioon!B114=0,"",Eksplikatsioon!B114)</f>
        <v>132</v>
      </c>
      <c r="C112" s="23" t="str">
        <f>IF(Eksplikatsioon!C114=0,"",Eksplikatsioon!C114)</f>
        <v>ÜÜRITAV PIND</v>
      </c>
      <c r="D112" s="23" t="str">
        <f>IF(Eksplikatsioon!D114=0,"",Eksplikatsioon!D114)</f>
        <v>Riietusruum</v>
      </c>
      <c r="E112" s="54">
        <f>IF(Eksplikatsioon!F114=0,"",Eksplikatsioon!F114)</f>
        <v>2</v>
      </c>
      <c r="F112" s="23" t="str">
        <f>IF(Eksplikatsioon!H114=0,"",Eksplikatsioon!H114)</f>
        <v/>
      </c>
      <c r="G112" s="23" t="str">
        <f>IF(Eksplikatsioon!J114=0,"",Eksplikatsioon!J114)</f>
        <v>Ainukasutuses pind</v>
      </c>
      <c r="H112" s="23" t="str">
        <f>IF(Eksplikatsioon!K114=0,"",Eksplikatsioon!K114)</f>
        <v>Rahandusministeerium</v>
      </c>
      <c r="I112" s="23" t="str">
        <f>IF(Eksplikatsioon!L114=0,"",Eksplikatsioon!L114)</f>
        <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x14ac:dyDescent="0.25">
      <c r="A113" s="23" t="str">
        <f>IF(Eksplikatsioon!A115=0,"",Eksplikatsioon!A115)</f>
        <v>01</v>
      </c>
      <c r="B113" s="56" t="str">
        <f>IF(Eksplikatsioon!B115=0,"",Eksplikatsioon!B115)</f>
        <v>133</v>
      </c>
      <c r="C113" s="23" t="str">
        <f>IF(Eksplikatsioon!C115=0,"",Eksplikatsioon!C115)</f>
        <v>ÜÜRITAV PIND</v>
      </c>
      <c r="D113" s="23" t="str">
        <f>IF(Eksplikatsioon!D115=0,"",Eksplikatsioon!D115)</f>
        <v>Kabinet/Büroo</v>
      </c>
      <c r="E113" s="54">
        <f>IF(Eksplikatsioon!F115=0,"",Eksplikatsioon!F115)</f>
        <v>13.5</v>
      </c>
      <c r="F113" s="23" t="str">
        <f>IF(Eksplikatsioon!H115=0,"",Eksplikatsioon!H115)</f>
        <v/>
      </c>
      <c r="G113" s="23" t="str">
        <f>IF(Eksplikatsioon!J115=0,"",Eksplikatsioon!J115)</f>
        <v>Ainukasutuses pind</v>
      </c>
      <c r="H113" s="23" t="str">
        <f>IF(Eksplikatsioon!K115=0,"",Eksplikatsioon!K115)</f>
        <v>Rahandusministeerium</v>
      </c>
      <c r="I113" s="23" t="str">
        <f>IF(Eksplikatsioon!L115=0,"",Eksplikatsioon!L115)</f>
        <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x14ac:dyDescent="0.25">
      <c r="A114" s="23" t="str">
        <f>IF(Eksplikatsioon!A116=0,"",Eksplikatsioon!A116)</f>
        <v>01</v>
      </c>
      <c r="B114" s="56" t="str">
        <f>IF(Eksplikatsioon!B116=0,"",Eksplikatsioon!B116)</f>
        <v>134</v>
      </c>
      <c r="C114" s="23" t="str">
        <f>IF(Eksplikatsioon!C116=0,"",Eksplikatsioon!C116)</f>
        <v>ÜÜRITAV PIND</v>
      </c>
      <c r="D114" s="23" t="str">
        <f>IF(Eksplikatsioon!D116=0,"",Eksplikatsioon!D116)</f>
        <v>Kabinet/Büroo</v>
      </c>
      <c r="E114" s="54">
        <f>IF(Eksplikatsioon!F116=0,"",Eksplikatsioon!F116)</f>
        <v>13.7</v>
      </c>
      <c r="F114" s="23" t="str">
        <f>IF(Eksplikatsioon!H116=0,"",Eksplikatsioon!H116)</f>
        <v/>
      </c>
      <c r="G114" s="23" t="str">
        <f>IF(Eksplikatsioon!J116=0,"",Eksplikatsioon!J116)</f>
        <v>Ainukasutuses pind</v>
      </c>
      <c r="H114" s="23" t="str">
        <f>IF(Eksplikatsioon!K116=0,"",Eksplikatsioon!K116)</f>
        <v>Rahandusministeerium</v>
      </c>
      <c r="I114" s="23" t="str">
        <f>IF(Eksplikatsioon!L116=0,"",Eksplikatsioon!L116)</f>
        <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x14ac:dyDescent="0.25">
      <c r="A115" s="23" t="str">
        <f>IF(Eksplikatsioon!A117=0,"",Eksplikatsioon!A117)</f>
        <v>01</v>
      </c>
      <c r="B115" s="56" t="str">
        <f>IF(Eksplikatsioon!B117=0,"",Eksplikatsioon!B117)</f>
        <v>135</v>
      </c>
      <c r="C115" s="23" t="str">
        <f>IF(Eksplikatsioon!C117=0,"",Eksplikatsioon!C117)</f>
        <v>ÜÜRITAV PIND</v>
      </c>
      <c r="D115" s="23" t="str">
        <f>IF(Eksplikatsioon!D117=0,"",Eksplikatsioon!D117)</f>
        <v>Kabinet/Büroo</v>
      </c>
      <c r="E115" s="54">
        <f>IF(Eksplikatsioon!F117=0,"",Eksplikatsioon!F117)</f>
        <v>13</v>
      </c>
      <c r="F115" s="23" t="str">
        <f>IF(Eksplikatsioon!H117=0,"",Eksplikatsioon!H117)</f>
        <v/>
      </c>
      <c r="G115" s="23" t="str">
        <f>IF(Eksplikatsioon!J117=0,"",Eksplikatsioon!J117)</f>
        <v>Ainukasutuses pind</v>
      </c>
      <c r="H115" s="23" t="str">
        <f>IF(Eksplikatsioon!K117=0,"",Eksplikatsioon!K117)</f>
        <v>Rahandusministeerium</v>
      </c>
      <c r="I115" s="23" t="str">
        <f>IF(Eksplikatsioon!L117=0,"",Eksplikatsioon!L117)</f>
        <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x14ac:dyDescent="0.25">
      <c r="A116" s="23" t="str">
        <f>IF(Eksplikatsioon!A118=0,"",Eksplikatsioon!A118)</f>
        <v>01</v>
      </c>
      <c r="B116" s="56" t="str">
        <f>IF(Eksplikatsioon!B118=0,"",Eksplikatsioon!B118)</f>
        <v>136</v>
      </c>
      <c r="C116" s="23" t="str">
        <f>IF(Eksplikatsioon!C118=0,"",Eksplikatsioon!C118)</f>
        <v>ÜÜRITAV PIND</v>
      </c>
      <c r="D116" s="23" t="str">
        <f>IF(Eksplikatsioon!D118=0,"",Eksplikatsioon!D118)</f>
        <v>Kabinet/Büroo</v>
      </c>
      <c r="E116" s="54">
        <f>IF(Eksplikatsioon!F118=0,"",Eksplikatsioon!F118)</f>
        <v>11.5</v>
      </c>
      <c r="F116" s="23" t="str">
        <f>IF(Eksplikatsioon!H118=0,"",Eksplikatsioon!H118)</f>
        <v/>
      </c>
      <c r="G116" s="23" t="str">
        <f>IF(Eksplikatsioon!J118=0,"",Eksplikatsioon!J118)</f>
        <v>Ainukasutuses pind</v>
      </c>
      <c r="H116" s="23" t="str">
        <f>IF(Eksplikatsioon!K118=0,"",Eksplikatsioon!K118)</f>
        <v>Rahandusministeerium</v>
      </c>
      <c r="I116" s="23" t="str">
        <f>IF(Eksplikatsioon!L118=0,"",Eksplikatsioon!L118)</f>
        <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x14ac:dyDescent="0.25">
      <c r="A117" s="23" t="str">
        <f>IF(Eksplikatsioon!A119=0,"",Eksplikatsioon!A119)</f>
        <v>01</v>
      </c>
      <c r="B117" s="56" t="str">
        <f>IF(Eksplikatsioon!B119=0,"",Eksplikatsioon!B119)</f>
        <v>137</v>
      </c>
      <c r="C117" s="23" t="str">
        <f>IF(Eksplikatsioon!C119=0,"",Eksplikatsioon!C119)</f>
        <v>ÜÜRITAV PIND</v>
      </c>
      <c r="D117" s="23" t="str">
        <f>IF(Eksplikatsioon!D119=0,"",Eksplikatsioon!D119)</f>
        <v>Kabinet/Büroo</v>
      </c>
      <c r="E117" s="54">
        <f>IF(Eksplikatsioon!F119=0,"",Eksplikatsioon!F119)</f>
        <v>11.7</v>
      </c>
      <c r="F117" s="23" t="str">
        <f>IF(Eksplikatsioon!H119=0,"",Eksplikatsioon!H119)</f>
        <v/>
      </c>
      <c r="G117" s="23" t="str">
        <f>IF(Eksplikatsioon!J119=0,"",Eksplikatsioon!J119)</f>
        <v>Ainukasutuses pind</v>
      </c>
      <c r="H117" s="23" t="str">
        <f>IF(Eksplikatsioon!K119=0,"",Eksplikatsioon!K119)</f>
        <v>Rahandusministeerium</v>
      </c>
      <c r="I117" s="23" t="str">
        <f>IF(Eksplikatsioon!L119=0,"",Eksplikatsioon!L119)</f>
        <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x14ac:dyDescent="0.25">
      <c r="A118" s="23" t="str">
        <f>IF(Eksplikatsioon!A120=0,"",Eksplikatsioon!A120)</f>
        <v>01</v>
      </c>
      <c r="B118" s="56" t="str">
        <f>IF(Eksplikatsioon!B120=0,"",Eksplikatsioon!B120)</f>
        <v>139</v>
      </c>
      <c r="C118" s="23" t="str">
        <f>IF(Eksplikatsioon!C120=0,"",Eksplikatsioon!C120)</f>
        <v>ÜÜRITAV PIND</v>
      </c>
      <c r="D118" s="23" t="str">
        <f>IF(Eksplikatsioon!D120=0,"",Eksplikatsioon!D120)</f>
        <v>Koridor</v>
      </c>
      <c r="E118" s="54">
        <f>IF(Eksplikatsioon!F120=0,"",Eksplikatsioon!F120)</f>
        <v>15.3</v>
      </c>
      <c r="F118" s="23" t="str">
        <f>IF(Eksplikatsioon!H120=0,"",Eksplikatsioon!H120)</f>
        <v/>
      </c>
      <c r="G118" s="23" t="str">
        <f>IF(Eksplikatsioon!J120=0,"",Eksplikatsioon!J120)</f>
        <v>Ühiskasutuses korruse pind</v>
      </c>
      <c r="H118" s="23" t="str">
        <f>IF(Eksplikatsioon!K120=0,"",Eksplikatsioon!K120)</f>
        <v/>
      </c>
      <c r="I118" s="23" t="str">
        <f>IF(Eksplikatsioon!L120=0,"",Eksplikatsioon!L120)</f>
        <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x14ac:dyDescent="0.25">
      <c r="A119" s="23" t="str">
        <f>IF(Eksplikatsioon!A121=0,"",Eksplikatsioon!A121)</f>
        <v>01</v>
      </c>
      <c r="B119" s="56" t="str">
        <f>IF(Eksplikatsioon!B121=0,"",Eksplikatsioon!B121)</f>
        <v>140</v>
      </c>
      <c r="C119" s="23" t="str">
        <f>IF(Eksplikatsioon!C121=0,"",Eksplikatsioon!C121)</f>
        <v>ÜÜRITAV PIND</v>
      </c>
      <c r="D119" s="23" t="str">
        <f>IF(Eksplikatsioon!D121=0,"",Eksplikatsioon!D121)</f>
        <v>Kabinet/Büroo</v>
      </c>
      <c r="E119" s="54">
        <f>IF(Eksplikatsioon!F121=0,"",Eksplikatsioon!F121)</f>
        <v>31.8</v>
      </c>
      <c r="F119" s="23" t="str">
        <f>IF(Eksplikatsioon!H121=0,"",Eksplikatsioon!H121)</f>
        <v/>
      </c>
      <c r="G119" s="23" t="str">
        <f>IF(Eksplikatsioon!J121=0,"",Eksplikatsioon!J121)</f>
        <v>Ainukasutuses pind</v>
      </c>
      <c r="H119" s="23" t="str">
        <f>IF(Eksplikatsioon!K121=0,"",Eksplikatsioon!K121)</f>
        <v>Rahandusministeerium</v>
      </c>
      <c r="I119" s="23" t="str">
        <f>IF(Eksplikatsioon!L121=0,"",Eksplikatsioon!L121)</f>
        <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x14ac:dyDescent="0.25">
      <c r="A120" s="23" t="str">
        <f>IF(Eksplikatsioon!A122=0,"",Eksplikatsioon!A122)</f>
        <v>01</v>
      </c>
      <c r="B120" s="56" t="str">
        <f>IF(Eksplikatsioon!B122=0,"",Eksplikatsioon!B122)</f>
        <v>141</v>
      </c>
      <c r="C120" s="23" t="str">
        <f>IF(Eksplikatsioon!C122=0,"",Eksplikatsioon!C122)</f>
        <v>ÜÜRITAV PIND</v>
      </c>
      <c r="D120" s="23" t="str">
        <f>IF(Eksplikatsioon!D122=0,"",Eksplikatsioon!D122)</f>
        <v>Kabinet/Büroo</v>
      </c>
      <c r="E120" s="54">
        <f>IF(Eksplikatsioon!F122=0,"",Eksplikatsioon!F122)</f>
        <v>26.7</v>
      </c>
      <c r="F120" s="23" t="str">
        <f>IF(Eksplikatsioon!H122=0,"",Eksplikatsioon!H122)</f>
        <v/>
      </c>
      <c r="G120" s="23" t="str">
        <f>IF(Eksplikatsioon!J122=0,"",Eksplikatsioon!J122)</f>
        <v>Ainukasutuses pind</v>
      </c>
      <c r="H120" s="23" t="str">
        <f>IF(Eksplikatsioon!K122=0,"",Eksplikatsioon!K122)</f>
        <v>Rahandusministeerium</v>
      </c>
      <c r="I120" s="23" t="str">
        <f>IF(Eksplikatsioon!L122=0,"",Eksplikatsioon!L122)</f>
        <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x14ac:dyDescent="0.25">
      <c r="A121" s="23" t="str">
        <f>IF(Eksplikatsioon!A123=0,"",Eksplikatsioon!A123)</f>
        <v>01</v>
      </c>
      <c r="B121" s="56" t="str">
        <f>IF(Eksplikatsioon!B123=0,"",Eksplikatsioon!B123)</f>
        <v>142</v>
      </c>
      <c r="C121" s="23" t="str">
        <f>IF(Eksplikatsioon!C123=0,"",Eksplikatsioon!C123)</f>
        <v>ÜÜRITAV PIND</v>
      </c>
      <c r="D121" s="23" t="str">
        <f>IF(Eksplikatsioon!D123=0,"",Eksplikatsioon!D123)</f>
        <v>Kabinet/Büroo</v>
      </c>
      <c r="E121" s="54">
        <f>IF(Eksplikatsioon!F123=0,"",Eksplikatsioon!F123)</f>
        <v>14.5</v>
      </c>
      <c r="F121" s="23" t="str">
        <f>IF(Eksplikatsioon!H123=0,"",Eksplikatsioon!H123)</f>
        <v/>
      </c>
      <c r="G121" s="23" t="str">
        <f>IF(Eksplikatsioon!J123=0,"",Eksplikatsioon!J123)</f>
        <v>Ainukasutuses pind</v>
      </c>
      <c r="H121" s="23" t="str">
        <f>IF(Eksplikatsioon!K123=0,"",Eksplikatsioon!K123)</f>
        <v>Rahandusministeerium</v>
      </c>
      <c r="I121" s="23" t="str">
        <f>IF(Eksplikatsioon!L123=0,"",Eksplikatsioon!L123)</f>
        <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x14ac:dyDescent="0.25">
      <c r="A122" s="23" t="str">
        <f>IF(Eksplikatsioon!A124=0,"",Eksplikatsioon!A124)</f>
        <v>01</v>
      </c>
      <c r="B122" s="56" t="str">
        <f>IF(Eksplikatsioon!B124=0,"",Eksplikatsioon!B124)</f>
        <v>144</v>
      </c>
      <c r="C122" s="23" t="str">
        <f>IF(Eksplikatsioon!C124=0,"",Eksplikatsioon!C124)</f>
        <v>ÜÜRITAV PIND</v>
      </c>
      <c r="D122" s="23" t="str">
        <f>IF(Eksplikatsioon!D124=0,"",Eksplikatsioon!D124)</f>
        <v>Puhkeruum</v>
      </c>
      <c r="E122" s="54">
        <f>IF(Eksplikatsioon!F124=0,"",Eksplikatsioon!F124)</f>
        <v>22.5</v>
      </c>
      <c r="F122" s="23" t="str">
        <f>IF(Eksplikatsioon!H124=0,"",Eksplikatsioon!H124)</f>
        <v/>
      </c>
      <c r="G122" s="23" t="str">
        <f>IF(Eksplikatsioon!J124=0,"",Eksplikatsioon!J124)</f>
        <v>Ainukasutuses pind</v>
      </c>
      <c r="H122" s="23" t="str">
        <f>IF(Eksplikatsioon!K124=0,"",Eksplikatsioon!K124)</f>
        <v>Rahandusministeerium</v>
      </c>
      <c r="I122" s="23" t="str">
        <f>IF(Eksplikatsioon!L124=0,"",Eksplikatsioon!L124)</f>
        <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x14ac:dyDescent="0.25">
      <c r="A123" s="23" t="str">
        <f>IF(Eksplikatsioon!A125=0,"",Eksplikatsioon!A125)</f>
        <v>01</v>
      </c>
      <c r="B123" s="56" t="str">
        <f>IF(Eksplikatsioon!B125=0,"",Eksplikatsioon!B125)</f>
        <v>146</v>
      </c>
      <c r="C123" s="23" t="str">
        <f>IF(Eksplikatsioon!C125=0,"",Eksplikatsioon!C125)</f>
        <v>ÜÜRITAV PIND</v>
      </c>
      <c r="D123" s="23" t="str">
        <f>IF(Eksplikatsioon!D125=0,"",Eksplikatsioon!D125)</f>
        <v>WC</v>
      </c>
      <c r="E123" s="54">
        <f>IF(Eksplikatsioon!F125=0,"",Eksplikatsioon!F125)</f>
        <v>3.3</v>
      </c>
      <c r="F123" s="23" t="str">
        <f>IF(Eksplikatsioon!H125=0,"",Eksplikatsioon!H125)</f>
        <v/>
      </c>
      <c r="G123" s="23" t="str">
        <f>IF(Eksplikatsioon!J125=0,"",Eksplikatsioon!J125)</f>
        <v>Ühiskasutuses korruse pind</v>
      </c>
      <c r="H123" s="23" t="str">
        <f>IF(Eksplikatsioon!K125=0,"",Eksplikatsioon!K125)</f>
        <v/>
      </c>
      <c r="I123" s="23" t="str">
        <f>IF(Eksplikatsioon!L125=0,"",Eksplikatsioon!L125)</f>
        <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x14ac:dyDescent="0.25">
      <c r="A124" s="23" t="str">
        <f>IF(Eksplikatsioon!A126=0,"",Eksplikatsioon!A126)</f>
        <v>01</v>
      </c>
      <c r="B124" s="56" t="str">
        <f>IF(Eksplikatsioon!B126=0,"",Eksplikatsioon!B126)</f>
        <v>147</v>
      </c>
      <c r="C124" s="23" t="str">
        <f>IF(Eksplikatsioon!C126=0,"",Eksplikatsioon!C126)</f>
        <v>ÜÜRITAV PIND</v>
      </c>
      <c r="D124" s="23" t="str">
        <f>IF(Eksplikatsioon!D126=0,"",Eksplikatsioon!D126)</f>
        <v>WC</v>
      </c>
      <c r="E124" s="54">
        <f>IF(Eksplikatsioon!F126=0,"",Eksplikatsioon!F126)</f>
        <v>3.3</v>
      </c>
      <c r="F124" s="23" t="str">
        <f>IF(Eksplikatsioon!H126=0,"",Eksplikatsioon!H126)</f>
        <v/>
      </c>
      <c r="G124" s="23" t="str">
        <f>IF(Eksplikatsioon!J126=0,"",Eksplikatsioon!J126)</f>
        <v>Ühiskasutuses korruse pind</v>
      </c>
      <c r="H124" s="23" t="str">
        <f>IF(Eksplikatsioon!K126=0,"",Eksplikatsioon!K126)</f>
        <v/>
      </c>
      <c r="I124" s="23" t="str">
        <f>IF(Eksplikatsioon!L126=0,"",Eksplikatsioon!L126)</f>
        <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x14ac:dyDescent="0.25">
      <c r="A125" s="23" t="str">
        <f>IF(Eksplikatsioon!A127=0,"",Eksplikatsioon!A127)</f>
        <v>01</v>
      </c>
      <c r="B125" s="56" t="str">
        <f>IF(Eksplikatsioon!B127=0,"",Eksplikatsioon!B127)</f>
        <v>148</v>
      </c>
      <c r="C125" s="23" t="str">
        <f>IF(Eksplikatsioon!C127=0,"",Eksplikatsioon!C127)</f>
        <v>ÜÜRITAV PIND</v>
      </c>
      <c r="D125" s="23" t="str">
        <f>IF(Eksplikatsioon!D127=0,"",Eksplikatsioon!D127)</f>
        <v>Koristus- ja hooldusruum</v>
      </c>
      <c r="E125" s="54">
        <f>IF(Eksplikatsioon!F127=0,"",Eksplikatsioon!F127)</f>
        <v>7.7</v>
      </c>
      <c r="F125" s="23" t="str">
        <f>IF(Eksplikatsioon!H127=0,"",Eksplikatsioon!H127)</f>
        <v/>
      </c>
      <c r="G125" s="23" t="str">
        <f>IF(Eksplikatsioon!J127=0,"",Eksplikatsioon!J127)</f>
        <v>Ühiskasutuses korruse pind</v>
      </c>
      <c r="H125" s="23" t="str">
        <f>IF(Eksplikatsioon!K127=0,"",Eksplikatsioon!K127)</f>
        <v/>
      </c>
      <c r="I125" s="23" t="str">
        <f>IF(Eksplikatsioon!L127=0,"",Eksplikatsioon!L127)</f>
        <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x14ac:dyDescent="0.25">
      <c r="A126" s="23" t="str">
        <f>IF(Eksplikatsioon!A128=0,"",Eksplikatsioon!A128)</f>
        <v>01</v>
      </c>
      <c r="B126" s="56" t="str">
        <f>IF(Eksplikatsioon!B128=0,"",Eksplikatsioon!B128)</f>
        <v>149</v>
      </c>
      <c r="C126" s="23" t="str">
        <f>IF(Eksplikatsioon!C128=0,"",Eksplikatsioon!C128)</f>
        <v>ÜÜRITAV PIND</v>
      </c>
      <c r="D126" s="23" t="str">
        <f>IF(Eksplikatsioon!D128=0,"",Eksplikatsioon!D128)</f>
        <v>Nõupidamise ruum</v>
      </c>
      <c r="E126" s="54">
        <f>IF(Eksplikatsioon!F128=0,"",Eksplikatsioon!F128)</f>
        <v>26.1</v>
      </c>
      <c r="F126" s="23" t="str">
        <f>IF(Eksplikatsioon!H128=0,"",Eksplikatsioon!H128)</f>
        <v/>
      </c>
      <c r="G126" s="23" t="str">
        <f>IF(Eksplikatsioon!J128=0,"",Eksplikatsioon!J128)</f>
        <v>Ainukasutuses pind</v>
      </c>
      <c r="H126" s="23" t="str">
        <f>IF(Eksplikatsioon!K128=0,"",Eksplikatsioon!K128)</f>
        <v>Rahandusministeerium</v>
      </c>
      <c r="I126" s="23" t="str">
        <f>IF(Eksplikatsioon!L128=0,"",Eksplikatsioon!L128)</f>
        <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x14ac:dyDescent="0.25">
      <c r="A127" s="23" t="str">
        <f>IF(Eksplikatsioon!A129=0,"",Eksplikatsioon!A129)</f>
        <v>01</v>
      </c>
      <c r="B127" s="56" t="str">
        <f>IF(Eksplikatsioon!B129=0,"",Eksplikatsioon!B129)</f>
        <v>150</v>
      </c>
      <c r="C127" s="23" t="str">
        <f>IF(Eksplikatsioon!C129=0,"",Eksplikatsioon!C129)</f>
        <v>ÜÜRITAV PIND</v>
      </c>
      <c r="D127" s="23" t="str">
        <f>IF(Eksplikatsioon!D129=0,"",Eksplikatsioon!D129)</f>
        <v>Valveruum</v>
      </c>
      <c r="E127" s="54">
        <f>IF(Eksplikatsioon!F129=0,"",Eksplikatsioon!F129)</f>
        <v>11.7</v>
      </c>
      <c r="F127" s="23" t="str">
        <f>IF(Eksplikatsioon!H129=0,"",Eksplikatsioon!H129)</f>
        <v/>
      </c>
      <c r="G127" s="23" t="str">
        <f>IF(Eksplikatsioon!J129=0,"",Eksplikatsioon!J129)</f>
        <v>Ainukasutuses pind</v>
      </c>
      <c r="H127" s="23" t="str">
        <f>IF(Eksplikatsioon!K129=0,"",Eksplikatsioon!K129)</f>
        <v>Rahandusministeerium</v>
      </c>
      <c r="I127" s="23" t="str">
        <f>IF(Eksplikatsioon!L129=0,"",Eksplikatsioon!L129)</f>
        <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x14ac:dyDescent="0.25">
      <c r="A128" s="23" t="str">
        <f>IF(Eksplikatsioon!A130=0,"",Eksplikatsioon!A130)</f>
        <v>01</v>
      </c>
      <c r="B128" s="56" t="str">
        <f>IF(Eksplikatsioon!B130=0,"",Eksplikatsioon!B130)</f>
        <v>151</v>
      </c>
      <c r="C128" s="23" t="str">
        <f>IF(Eksplikatsioon!C130=0,"",Eksplikatsioon!C130)</f>
        <v>TEHNOPIND</v>
      </c>
      <c r="D128" s="23" t="str">
        <f>IF(Eksplikatsioon!D130=0,"",Eksplikatsioon!D130)</f>
        <v>Sideruum/Nõrkvool</v>
      </c>
      <c r="E128" s="54">
        <f>IF(Eksplikatsioon!F130=0,"",Eksplikatsioon!F130)</f>
        <v>4.2</v>
      </c>
      <c r="F128" s="23" t="str">
        <f>IF(Eksplikatsioon!H130=0,"",Eksplikatsioon!H130)</f>
        <v/>
      </c>
      <c r="G128" s="23" t="str">
        <f>IF(Eksplikatsioon!J130=0,"",Eksplikatsioon!J130)</f>
        <v/>
      </c>
      <c r="H128" s="23" t="str">
        <f>IF(Eksplikatsioon!K130=0,"",Eksplikatsioon!K130)</f>
        <v/>
      </c>
      <c r="I128" s="23" t="str">
        <f>IF(Eksplikatsioon!L130=0,"",Eksplikatsioon!L130)</f>
        <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x14ac:dyDescent="0.25">
      <c r="A129" s="23" t="str">
        <f>IF(Eksplikatsioon!A131=0,"",Eksplikatsioon!A131)</f>
        <v>01</v>
      </c>
      <c r="B129" s="56" t="str">
        <f>IF(Eksplikatsioon!B131=0,"",Eksplikatsioon!B131)</f>
        <v>152</v>
      </c>
      <c r="C129" s="23" t="str">
        <f>IF(Eksplikatsioon!C131=0,"",Eksplikatsioon!C131)</f>
        <v>ÜÜRITAV PIND</v>
      </c>
      <c r="D129" s="23" t="str">
        <f>IF(Eksplikatsioon!D131=0,"",Eksplikatsioon!D131)</f>
        <v>WC</v>
      </c>
      <c r="E129" s="54">
        <f>IF(Eksplikatsioon!F131=0,"",Eksplikatsioon!F131)</f>
        <v>3</v>
      </c>
      <c r="F129" s="23" t="str">
        <f>IF(Eksplikatsioon!H131=0,"",Eksplikatsioon!H131)</f>
        <v>RAM, TK</v>
      </c>
      <c r="G129" s="23" t="str">
        <f>IF(Eksplikatsioon!J131=0,"",Eksplikatsioon!J131)</f>
        <v>Ühiskasutuses muu pind (hoone)</v>
      </c>
      <c r="H129" s="23" t="str">
        <f>IF(Eksplikatsioon!K131=0,"",Eksplikatsioon!K131)</f>
        <v/>
      </c>
      <c r="I129" s="23" t="str">
        <f>IF(Eksplikatsioon!L131=0,"",Eksplikatsioon!L131)</f>
        <v/>
      </c>
      <c r="J129" s="29">
        <f ca="1">IFERROR(IF($G129=Tabelid!$L$6,Eksplikatsioon!O131/SUM(Eksplikatsioon!$O131:'Eksplikatsioon'!$AG131),IF($G129=Tabelid!$L$4,IFERROR(SUMIFS($E:$E,$G:$G,Tabelid!$L$1,$C:$C,Tabelid!$J$4,$H:$H,J$2,$A:$A,$A129)/SUMIFS($E:$E,$G:$G,Tabelid!$L$1,$C:$C,Tabelid!$J$4,$A:$A,$A129),0),IF($G129=Tabelid!$L$5,IFERROR(SUMIFS($E:$E,$G:$G,Tabelid!$L$1,$C:$C,Tabelid!$J$4,$H:$H,J$2)/SUMIFS($E:$E,$G:$G,Tabelid!$L$1,$C:$C,Tabelid!$J$4),0),""))),"")</f>
        <v>0.79700638082175401</v>
      </c>
      <c r="K129" s="29">
        <f ca="1">IFERROR(IF($G129=Tabelid!$L$6,Eksplikatsioon!P131/SUM(Eksplikatsioon!$O131:'Eksplikatsioon'!$AG131),IF($G129=Tabelid!$L$4,IFERROR(SUMIFS($E:$E,$G:$G,Tabelid!$L$1,$C:$C,Tabelid!$J$4,$H:$H,K$2,$A:$A,$A129)/SUMIFS($E:$E,$G:$G,Tabelid!$L$1,$C:$C,Tabelid!$J$4,$A:$A,$A129),0),IF($G129=Tabelid!$L$5,IFERROR(SUMIFS($E:$E,$G:$G,Tabelid!$L$1,$C:$C,Tabelid!$J$4,$H:$H,K$2)/SUMIFS($E:$E,$G:$G,Tabelid!$L$1,$C:$C,Tabelid!$J$4),0),""))),"")</f>
        <v>1.3894686624127848E-2</v>
      </c>
      <c r="L129" s="29">
        <f ca="1">IFERROR(IF($G129=Tabelid!$L$6,Eksplikatsioon!Q131/SUM(Eksplikatsioon!$O131:'Eksplikatsioon'!$AG131),IF($G129=Tabelid!$L$4,IFERROR(SUMIFS($E:$E,$G:$G,Tabelid!$L$1,$C:$C,Tabelid!$J$4,$H:$H,L$2,$A:$A,$A129)/SUMIFS($E:$E,$G:$G,Tabelid!$L$1,$C:$C,Tabelid!$J$4,$A:$A,$A129),0),IF($G129=Tabelid!$L$5,IFERROR(SUMIFS($E:$E,$G:$G,Tabelid!$L$1,$C:$C,Tabelid!$J$4,$H:$H,L$2)/SUMIFS($E:$E,$G:$G,Tabelid!$L$1,$C:$C,Tabelid!$J$4),0),""))),"")</f>
        <v>0.14988967738088133</v>
      </c>
      <c r="M129" s="29">
        <f ca="1">IFERROR(IF($G129=Tabelid!$L$6,Eksplikatsioon!R131/SUM(Eksplikatsioon!$O131:'Eksplikatsioon'!$AG131),IF($G129=Tabelid!$L$4,IFERROR(SUMIFS($E:$E,$G:$G,Tabelid!$L$1,$C:$C,Tabelid!$J$4,$H:$H,M$2,$A:$A,$A129)/SUMIFS($E:$E,$G:$G,Tabelid!$L$1,$C:$C,Tabelid!$J$4,$A:$A,$A129),0),IF($G129=Tabelid!$L$5,IFERROR(SUMIFS($E:$E,$G:$G,Tabelid!$L$1,$C:$C,Tabelid!$J$4,$H:$H,M$2)/SUMIFS($E:$E,$G:$G,Tabelid!$L$1,$C:$C,Tabelid!$J$4),0),""))),"")</f>
        <v>3.9209255173236313E-2</v>
      </c>
      <c r="N129" s="29">
        <f ca="1">IFERROR(IF($G129=Tabelid!$L$6,Eksplikatsioon!S131/SUM(Eksplikatsioon!$O131:'Eksplikatsioon'!$AG131),IF($G129=Tabelid!$L$4,IFERROR(SUMIFS($E:$E,$G:$G,Tabelid!$L$1,$C:$C,Tabelid!$J$4,$H:$H,N$2,$A:$A,$A129)/SUMIFS($E:$E,$G:$G,Tabelid!$L$1,$C:$C,Tabelid!$J$4,$A:$A,$A129),0),IF($G129=Tabelid!$L$5,IFERROR(SUMIFS($E:$E,$G:$G,Tabelid!$L$1,$C:$C,Tabelid!$J$4,$H:$H,N$2)/SUMIFS($E:$E,$G:$G,Tabelid!$L$1,$C:$C,Tabelid!$J$4),0),""))),"")</f>
        <v>0</v>
      </c>
      <c r="O129" s="29">
        <f ca="1">IFERROR(IF($G129=Tabelid!$L$6,Eksplikatsioon!T131/SUM(Eksplikatsioon!$O131:'Eksplikatsioon'!$AG131),IF($G129=Tabelid!$L$4,IFERROR(SUMIFS($E:$E,$G:$G,Tabelid!$L$1,$C:$C,Tabelid!$J$4,$H:$H,O$2,$A:$A,$A129)/SUMIFS($E:$E,$G:$G,Tabelid!$L$1,$C:$C,Tabelid!$J$4,$A:$A,$A129),0),IF($G129=Tabelid!$L$5,IFERROR(SUMIFS($E:$E,$G:$G,Tabelid!$L$1,$C:$C,Tabelid!$J$4,$H:$H,O$2)/SUMIFS($E:$E,$G:$G,Tabelid!$L$1,$C:$C,Tabelid!$J$4),0),""))),"")</f>
        <v>0</v>
      </c>
      <c r="P129" s="29">
        <f ca="1">IFERROR(IF($G129=Tabelid!$L$6,Eksplikatsioon!U131/SUM(Eksplikatsioon!$O131:'Eksplikatsioon'!$AG131),IF($G129=Tabelid!$L$4,IFERROR(SUMIFS($E:$E,$G:$G,Tabelid!$L$1,$C:$C,Tabelid!$J$4,$H:$H,P$2,$A:$A,$A129)/SUMIFS($E:$E,$G:$G,Tabelid!$L$1,$C:$C,Tabelid!$J$4,$A:$A,$A129),0),IF($G129=Tabelid!$L$5,IFERROR(SUMIFS($E:$E,$G:$G,Tabelid!$L$1,$C:$C,Tabelid!$J$4,$H:$H,P$2)/SUMIFS($E:$E,$G:$G,Tabelid!$L$1,$C:$C,Tabelid!$J$4),0),""))),"")</f>
        <v>0</v>
      </c>
      <c r="Q129" s="29">
        <f ca="1">IFERROR(IF($G129=Tabelid!$L$6,Eksplikatsioon!V131/SUM(Eksplikatsioon!$O131:'Eksplikatsioon'!$AG131),IF($G129=Tabelid!$L$4,IFERROR(SUMIFS($E:$E,$G:$G,Tabelid!$L$1,$C:$C,Tabelid!$J$4,$H:$H,Q$2,$A:$A,$A129)/SUMIFS($E:$E,$G:$G,Tabelid!$L$1,$C:$C,Tabelid!$J$4,$A:$A,$A129),0),IF($G129=Tabelid!$L$5,IFERROR(SUMIFS($E:$E,$G:$G,Tabelid!$L$1,$C:$C,Tabelid!$J$4,$H:$H,Q$2)/SUMIFS($E:$E,$G:$G,Tabelid!$L$1,$C:$C,Tabelid!$J$4),0),""))),"")</f>
        <v>0</v>
      </c>
      <c r="R129" s="29">
        <f ca="1">IFERROR(IF($G129=Tabelid!$L$6,Eksplikatsioon!W131/SUM(Eksplikatsioon!$O131:'Eksplikatsioon'!$AG131),IF($G129=Tabelid!$L$4,IFERROR(SUMIFS($E:$E,$G:$G,Tabelid!$L$1,$C:$C,Tabelid!$J$4,$H:$H,R$2,$A:$A,$A129)/SUMIFS($E:$E,$G:$G,Tabelid!$L$1,$C:$C,Tabelid!$J$4,$A:$A,$A129),0),IF($G129=Tabelid!$L$5,IFERROR(SUMIFS($E:$E,$G:$G,Tabelid!$L$1,$C:$C,Tabelid!$J$4,$H:$H,R$2)/SUMIFS($E:$E,$G:$G,Tabelid!$L$1,$C:$C,Tabelid!$J$4),0),""))),"")</f>
        <v>0</v>
      </c>
      <c r="S129" s="29">
        <f ca="1">IFERROR(IF($G129=Tabelid!$L$6,Eksplikatsioon!X131/SUM(Eksplikatsioon!$O131:'Eksplikatsioon'!$AG131),IF($G129=Tabelid!$L$4,IFERROR(SUMIFS($E:$E,$G:$G,Tabelid!$L$1,$C:$C,Tabelid!$J$4,$H:$H,S$2,$A:$A,$A129)/SUMIFS($E:$E,$G:$G,Tabelid!$L$1,$C:$C,Tabelid!$J$4,$A:$A,$A129),0),IF($G129=Tabelid!$L$5,IFERROR(SUMIFS($E:$E,$G:$G,Tabelid!$L$1,$C:$C,Tabelid!$J$4,$H:$H,S$2)/SUMIFS($E:$E,$G:$G,Tabelid!$L$1,$C:$C,Tabelid!$J$4),0),""))),"")</f>
        <v>0</v>
      </c>
      <c r="T129" s="29">
        <f ca="1">IFERROR(IF($G129=Tabelid!$L$6,Eksplikatsioon!Y131/SUM(Eksplikatsioon!$O131:'Eksplikatsioon'!$AG131),IF($G129=Tabelid!$L$4,IFERROR(SUMIFS($E:$E,$G:$G,Tabelid!$L$1,$C:$C,Tabelid!$J$4,$H:$H,T$2,$A:$A,$A129)/SUMIFS($E:$E,$G:$G,Tabelid!$L$1,$C:$C,Tabelid!$J$4,$A:$A,$A129),0),IF($G129=Tabelid!$L$5,IFERROR(SUMIFS($E:$E,$G:$G,Tabelid!$L$1,$C:$C,Tabelid!$J$4,$H:$H,T$2)/SUMIFS($E:$E,$G:$G,Tabelid!$L$1,$C:$C,Tabelid!$J$4),0),""))),"")</f>
        <v>0</v>
      </c>
      <c r="U129" s="29">
        <f ca="1">IFERROR(IF($G129=Tabelid!$L$6,Eksplikatsioon!Z131/SUM(Eksplikatsioon!$O131:'Eksplikatsioon'!$AG131),IF($G129=Tabelid!$L$4,IFERROR(SUMIFS($E:$E,$G:$G,Tabelid!$L$1,$C:$C,Tabelid!$J$4,$H:$H,U$2,$A:$A,$A129)/SUMIFS($E:$E,$G:$G,Tabelid!$L$1,$C:$C,Tabelid!$J$4,$A:$A,$A129),0),IF($G129=Tabelid!$L$5,IFERROR(SUMIFS($E:$E,$G:$G,Tabelid!$L$1,$C:$C,Tabelid!$J$4,$H:$H,U$2)/SUMIFS($E:$E,$G:$G,Tabelid!$L$1,$C:$C,Tabelid!$J$4),0),""))),"")</f>
        <v>0</v>
      </c>
      <c r="V129" s="29">
        <f ca="1">IFERROR(IF($G129=Tabelid!$L$6,Eksplikatsioon!AA131/SUM(Eksplikatsioon!$O131:'Eksplikatsioon'!$AG131),IF($G129=Tabelid!$L$4,IFERROR(SUMIFS($E:$E,$G:$G,Tabelid!$L$1,$C:$C,Tabelid!$J$4,$H:$H,V$2,$A:$A,$A129)/SUMIFS($E:$E,$G:$G,Tabelid!$L$1,$C:$C,Tabelid!$J$4,$A:$A,$A129),0),IF($G129=Tabelid!$L$5,IFERROR(SUMIFS($E:$E,$G:$G,Tabelid!$L$1,$C:$C,Tabelid!$J$4,$H:$H,V$2)/SUMIFS($E:$E,$G:$G,Tabelid!$L$1,$C:$C,Tabelid!$J$4),0),""))),"")</f>
        <v>0</v>
      </c>
      <c r="W129" s="29">
        <f ca="1">IFERROR(IF($G129=Tabelid!$L$6,Eksplikatsioon!AB131/SUM(Eksplikatsioon!$O131:'Eksplikatsioon'!$AG131),IF($G129=Tabelid!$L$4,IFERROR(SUMIFS($E:$E,$G:$G,Tabelid!$L$1,$C:$C,Tabelid!$J$4,$H:$H,W$2,$A:$A,$A129)/SUMIFS($E:$E,$G:$G,Tabelid!$L$1,$C:$C,Tabelid!$J$4,$A:$A,$A129),0),IF($G129=Tabelid!$L$5,IFERROR(SUMIFS($E:$E,$G:$G,Tabelid!$L$1,$C:$C,Tabelid!$J$4,$H:$H,W$2)/SUMIFS($E:$E,$G:$G,Tabelid!$L$1,$C:$C,Tabelid!$J$4),0),""))),"")</f>
        <v>0</v>
      </c>
      <c r="X129" s="29">
        <f ca="1">IFERROR(IF($G129=Tabelid!$L$6,Eksplikatsioon!AC131/SUM(Eksplikatsioon!$O131:'Eksplikatsioon'!$AG131),IF($G129=Tabelid!$L$4,IFERROR(SUMIFS($E:$E,$G:$G,Tabelid!$L$1,$C:$C,Tabelid!$J$4,$H:$H,X$2,$A:$A,$A129)/SUMIFS($E:$E,$G:$G,Tabelid!$L$1,$C:$C,Tabelid!$J$4,$A:$A,$A129),0),IF($G129=Tabelid!$L$5,IFERROR(SUMIFS($E:$E,$G:$G,Tabelid!$L$1,$C:$C,Tabelid!$J$4,$H:$H,X$2)/SUMIFS($E:$E,$G:$G,Tabelid!$L$1,$C:$C,Tabelid!$J$4),0),""))),"")</f>
        <v>0</v>
      </c>
      <c r="Y129" s="29">
        <f ca="1">IFERROR(IF($G129=Tabelid!$L$6,Eksplikatsioon!AD131/SUM(Eksplikatsioon!$O131:'Eksplikatsioon'!$AG131),IF($G129=Tabelid!$L$4,IFERROR(SUMIFS($E:$E,$G:$G,Tabelid!$L$1,$C:$C,Tabelid!$J$4,$H:$H,Y$2,$A:$A,$A129)/SUMIFS($E:$E,$G:$G,Tabelid!$L$1,$C:$C,Tabelid!$J$4,$A:$A,$A129),0),IF($G129=Tabelid!$L$5,IFERROR(SUMIFS($E:$E,$G:$G,Tabelid!$L$1,$C:$C,Tabelid!$J$4,$H:$H,Y$2)/SUMIFS($E:$E,$G:$G,Tabelid!$L$1,$C:$C,Tabelid!$J$4),0),""))),"")</f>
        <v>0</v>
      </c>
      <c r="Z129" s="29">
        <f ca="1">IFERROR(IF($G129=Tabelid!$L$6,Eksplikatsioon!AE131/SUM(Eksplikatsioon!$O131:'Eksplikatsioon'!$AG131),IF($G129=Tabelid!$L$4,IFERROR(SUMIFS($E:$E,$G:$G,Tabelid!$L$1,$C:$C,Tabelid!$J$4,$H:$H,Z$2,$A:$A,$A129)/SUMIFS($E:$E,$G:$G,Tabelid!$L$1,$C:$C,Tabelid!$J$4,$A:$A,$A129),0),IF($G129=Tabelid!$L$5,IFERROR(SUMIFS($E:$E,$G:$G,Tabelid!$L$1,$C:$C,Tabelid!$J$4,$H:$H,Z$2)/SUMIFS($E:$E,$G:$G,Tabelid!$L$1,$C:$C,Tabelid!$J$4),0),""))),"")</f>
        <v>0</v>
      </c>
      <c r="AA129" s="29">
        <f ca="1">IFERROR(IF($G129=Tabelid!$L$6,Eksplikatsioon!AF131/SUM(Eksplikatsioon!$O131:'Eksplikatsioon'!$AG131),IF($G129=Tabelid!$L$4,IFERROR(SUMIFS($E:$E,$G:$G,Tabelid!$L$1,$C:$C,Tabelid!$J$4,$H:$H,AA$2,$A:$A,$A129)/SUMIFS($E:$E,$G:$G,Tabelid!$L$1,$C:$C,Tabelid!$J$4,$A:$A,$A129),0),IF($G129=Tabelid!$L$5,IFERROR(SUMIFS($E:$E,$G:$G,Tabelid!$L$1,$C:$C,Tabelid!$J$4,$H:$H,AA$2)/SUMIFS($E:$E,$G:$G,Tabelid!$L$1,$C:$C,Tabelid!$J$4),0),""))),"")</f>
        <v>0</v>
      </c>
      <c r="AB129" s="29">
        <f ca="1">IFERROR(IF($G129=Tabelid!$L$6,Eksplikatsioon!AG131/SUM(Eksplikatsioon!$O131:'Eksplikatsioon'!$AG131),IF($G129=Tabelid!$L$4,IFERROR(SUMIFS($E:$E,$G:$G,Tabelid!$L$1,$C:$C,Tabelid!$J$4,$H:$H,AB$2,$A:$A,$A129)/SUMIFS($E:$E,$G:$G,Tabelid!$L$1,$C:$C,Tabelid!$J$4,$A:$A,$A129),0),IF($G129=Tabelid!$L$5,IFERROR(SUMIFS($E:$E,$G:$G,Tabelid!$L$1,$C:$C,Tabelid!$J$4,$H:$H,AB$2)/SUMIFS($E:$E,$G:$G,Tabelid!$L$1,$C:$C,Tabelid!$J$4),0),""))),"")</f>
        <v>0</v>
      </c>
      <c r="AC129" s="29">
        <f ca="1">IFERROR(IF($G129=Tabelid!$L$6,$E129*J129,IFERROR($E129*J129/SUM($J129:$AB129)*(Eksplikatsioon!O131)/SUMPRODUCT($J129:$AB129,Eksplikatsioon!$O131:$AG131),"")),"")</f>
        <v>2.5251125736058198</v>
      </c>
      <c r="AD129" s="29">
        <f ca="1">IFERROR(IF($G129=Tabelid!$L$6,$E129*K129,IFERROR($E129*K129/SUM($J129:$AB129)*(Eksplikatsioon!P131)/SUMPRODUCT($J129:$AB129,Eksplikatsioon!$O131:$AG131),"")),"")</f>
        <v>0</v>
      </c>
      <c r="AE129" s="29">
        <f ca="1">IFERROR(IF($G129=Tabelid!$L$6,$E129*L129,IFERROR($E129*L129/SUM($J129:$AB129)*(Eksplikatsioon!Q131)/SUMPRODUCT($J129:$AB129,Eksplikatsioon!$O131:$AG131),"")),"")</f>
        <v>0.47488742639418108</v>
      </c>
      <c r="AF129" s="29">
        <f ca="1">IFERROR(IF($G129=Tabelid!$L$6,$E129*M129,IFERROR($E129*M129/SUM($J129:$AB129)*(Eksplikatsioon!R131)/SUMPRODUCT($J129:$AB129,Eksplikatsioon!$O131:$AG131),"")),"")</f>
        <v>0</v>
      </c>
      <c r="AG129" s="29">
        <f ca="1">IFERROR(IF($G129=Tabelid!$L$6,$E129*N129,IFERROR($E129*N129/SUM($J129:$AB129)*(Eksplikatsioon!S131)/SUMPRODUCT($J129:$AB129,Eksplikatsioon!$O131:$AG131),"")),"")</f>
        <v>0</v>
      </c>
      <c r="AH129" s="29">
        <f ca="1">IFERROR(IF($G129=Tabelid!$L$6,$E129*O129,IFERROR($E129*O129/SUM($J129:$AB129)*(Eksplikatsioon!T131)/SUMPRODUCT($J129:$AB129,Eksplikatsioon!$O131:$AG131),"")),"")</f>
        <v>0</v>
      </c>
      <c r="AI129" s="29">
        <f ca="1">IFERROR(IF($G129=Tabelid!$L$6,$E129*P129,IFERROR($E129*P129/SUM($J129:$AB129)*(Eksplikatsioon!U131)/SUMPRODUCT($J129:$AB129,Eksplikatsioon!$O131:$AG131),"")),"")</f>
        <v>0</v>
      </c>
      <c r="AJ129" s="29">
        <f ca="1">IFERROR(IF($G129=Tabelid!$L$6,$E129*Q129,IFERROR($E129*Q129/SUM($J129:$AB129)*(Eksplikatsioon!V131)/SUMPRODUCT($J129:$AB129,Eksplikatsioon!$O131:$AG131),"")),"")</f>
        <v>0</v>
      </c>
      <c r="AK129" s="29">
        <f ca="1">IFERROR(IF($G129=Tabelid!$L$6,$E129*R129,IFERROR($E129*R129/SUM($J129:$AB129)*(Eksplikatsioon!W131)/SUMPRODUCT($J129:$AB129,Eksplikatsioon!$O131:$AG131),"")),"")</f>
        <v>0</v>
      </c>
      <c r="AL129" s="29">
        <f ca="1">IFERROR(IF($G129=Tabelid!$L$6,$E129*S129,IFERROR($E129*S129/SUM($J129:$AB129)*(Eksplikatsioon!X131)/SUMPRODUCT($J129:$AB129,Eksplikatsioon!$O131:$AG131),"")),"")</f>
        <v>0</v>
      </c>
      <c r="AM129" s="29">
        <f ca="1">IFERROR(IF($G129=Tabelid!$L$6,$E129*T129,IFERROR($E129*T129/SUM($J129:$AB129)*(Eksplikatsioon!Y131)/SUMPRODUCT($J129:$AB129,Eksplikatsioon!$O131:$AG131),"")),"")</f>
        <v>0</v>
      </c>
      <c r="AN129" s="29">
        <f ca="1">IFERROR(IF($G129=Tabelid!$L$6,$E129*U129,IFERROR($E129*U129/SUM($J129:$AB129)*(Eksplikatsioon!Z131)/SUMPRODUCT($J129:$AB129,Eksplikatsioon!$O131:$AG131),"")),"")</f>
        <v>0</v>
      </c>
      <c r="AO129" s="29">
        <f ca="1">IFERROR(IF($G129=Tabelid!$L$6,$E129*V129,IFERROR($E129*V129/SUM($J129:$AB129)*(Eksplikatsioon!AA131)/SUMPRODUCT($J129:$AB129,Eksplikatsioon!$O131:$AG131),"")),"")</f>
        <v>0</v>
      </c>
      <c r="AP129" s="29">
        <f ca="1">IFERROR(IF($G129=Tabelid!$L$6,$E129*W129,IFERROR($E129*W129/SUM($J129:$AB129)*(Eksplikatsioon!AB131)/SUMPRODUCT($J129:$AB129,Eksplikatsioon!$O131:$AG131),"")),"")</f>
        <v>0</v>
      </c>
      <c r="AQ129" s="29">
        <f ca="1">IFERROR(IF($G129=Tabelid!$L$6,$E129*X129,IFERROR($E129*X129/SUM($J129:$AB129)*(Eksplikatsioon!AC131)/SUMPRODUCT($J129:$AB129,Eksplikatsioon!$O131:$AG131),"")),"")</f>
        <v>0</v>
      </c>
      <c r="AR129" s="29">
        <f ca="1">IFERROR(IF($G129=Tabelid!$L$6,$E129*Y129,IFERROR($E129*Y129/SUM($J129:$AB129)*(Eksplikatsioon!AD131)/SUMPRODUCT($J129:$AB129,Eksplikatsioon!$O131:$AG131),"")),"")</f>
        <v>0</v>
      </c>
      <c r="AS129" s="29">
        <f ca="1">IFERROR(IF($G129=Tabelid!$L$6,$E129*Z129,IFERROR($E129*Z129/SUM($J129:$AB129)*(Eksplikatsioon!AE131)/SUMPRODUCT($J129:$AB129,Eksplikatsioon!$O131:$AG131),"")),"")</f>
        <v>0</v>
      </c>
      <c r="AT129" s="29">
        <f ca="1">IFERROR(IF($G129=Tabelid!$L$6,$E129*AA129,IFERROR($E129*AA129/SUM($J129:$AB129)*(Eksplikatsioon!AF131)/SUMPRODUCT($J129:$AB129,Eksplikatsioon!$O131:$AG131),"")),"")</f>
        <v>0</v>
      </c>
      <c r="AU129" s="29">
        <f ca="1">IFERROR(IF($G129=Tabelid!$L$6,$E129*AB129,IFERROR($E129*AB129/SUM($J129:$AB129)*(Eksplikatsioon!AG131)/SUMPRODUCT($J129:$AB129,Eksplikatsioon!$O131:$AG131),"")),"")</f>
        <v>0</v>
      </c>
    </row>
    <row r="130" spans="1:47" x14ac:dyDescent="0.25">
      <c r="A130" s="23" t="str">
        <f>IF(Eksplikatsioon!A132=0,"",Eksplikatsioon!A132)</f>
        <v>01</v>
      </c>
      <c r="B130" s="56" t="str">
        <f>IF(Eksplikatsioon!B132=0,"",Eksplikatsioon!B132)</f>
        <v>154</v>
      </c>
      <c r="C130" s="23" t="str">
        <f>IF(Eksplikatsioon!C132=0,"",Eksplikatsioon!C132)</f>
        <v>ÜÜRITAV PIND</v>
      </c>
      <c r="D130" s="23" t="str">
        <f>IF(Eksplikatsioon!D132=0,"",Eksplikatsioon!D132)</f>
        <v>WC</v>
      </c>
      <c r="E130" s="54">
        <f>IF(Eksplikatsioon!F132=0,"",Eksplikatsioon!F132)</f>
        <v>6.1</v>
      </c>
      <c r="F130" s="23" t="str">
        <f>IF(Eksplikatsioon!H132=0,"",Eksplikatsioon!H132)</f>
        <v>RAM, TK</v>
      </c>
      <c r="G130" s="23" t="str">
        <f>IF(Eksplikatsioon!J132=0,"",Eksplikatsioon!J132)</f>
        <v>Ühiskasutuses muu pind (hoone)</v>
      </c>
      <c r="H130" s="23" t="str">
        <f>IF(Eksplikatsioon!K132=0,"",Eksplikatsioon!K132)</f>
        <v/>
      </c>
      <c r="I130" s="23" t="str">
        <f>IF(Eksplikatsioon!L132=0,"",Eksplikatsioon!L132)</f>
        <v/>
      </c>
      <c r="J130" s="29">
        <f ca="1">IFERROR(IF($G130=Tabelid!$L$6,Eksplikatsioon!O132/SUM(Eksplikatsioon!$O132:'Eksplikatsioon'!$AG132),IF($G130=Tabelid!$L$4,IFERROR(SUMIFS($E:$E,$G:$G,Tabelid!$L$1,$C:$C,Tabelid!$J$4,$H:$H,J$2,$A:$A,$A130)/SUMIFS($E:$E,$G:$G,Tabelid!$L$1,$C:$C,Tabelid!$J$4,$A:$A,$A130),0),IF($G130=Tabelid!$L$5,IFERROR(SUMIFS($E:$E,$G:$G,Tabelid!$L$1,$C:$C,Tabelid!$J$4,$H:$H,J$2)/SUMIFS($E:$E,$G:$G,Tabelid!$L$1,$C:$C,Tabelid!$J$4),0),""))),"")</f>
        <v>0.79700638082175401</v>
      </c>
      <c r="K130" s="29">
        <f ca="1">IFERROR(IF($G130=Tabelid!$L$6,Eksplikatsioon!P132/SUM(Eksplikatsioon!$O132:'Eksplikatsioon'!$AG132),IF($G130=Tabelid!$L$4,IFERROR(SUMIFS($E:$E,$G:$G,Tabelid!$L$1,$C:$C,Tabelid!$J$4,$H:$H,K$2,$A:$A,$A130)/SUMIFS($E:$E,$G:$G,Tabelid!$L$1,$C:$C,Tabelid!$J$4,$A:$A,$A130),0),IF($G130=Tabelid!$L$5,IFERROR(SUMIFS($E:$E,$G:$G,Tabelid!$L$1,$C:$C,Tabelid!$J$4,$H:$H,K$2)/SUMIFS($E:$E,$G:$G,Tabelid!$L$1,$C:$C,Tabelid!$J$4),0),""))),"")</f>
        <v>1.3894686624127848E-2</v>
      </c>
      <c r="L130" s="29">
        <f ca="1">IFERROR(IF($G130=Tabelid!$L$6,Eksplikatsioon!Q132/SUM(Eksplikatsioon!$O132:'Eksplikatsioon'!$AG132),IF($G130=Tabelid!$L$4,IFERROR(SUMIFS($E:$E,$G:$G,Tabelid!$L$1,$C:$C,Tabelid!$J$4,$H:$H,L$2,$A:$A,$A130)/SUMIFS($E:$E,$G:$G,Tabelid!$L$1,$C:$C,Tabelid!$J$4,$A:$A,$A130),0),IF($G130=Tabelid!$L$5,IFERROR(SUMIFS($E:$E,$G:$G,Tabelid!$L$1,$C:$C,Tabelid!$J$4,$H:$H,L$2)/SUMIFS($E:$E,$G:$G,Tabelid!$L$1,$C:$C,Tabelid!$J$4),0),""))),"")</f>
        <v>0.14988967738088133</v>
      </c>
      <c r="M130" s="29">
        <f ca="1">IFERROR(IF($G130=Tabelid!$L$6,Eksplikatsioon!R132/SUM(Eksplikatsioon!$O132:'Eksplikatsioon'!$AG132),IF($G130=Tabelid!$L$4,IFERROR(SUMIFS($E:$E,$G:$G,Tabelid!$L$1,$C:$C,Tabelid!$J$4,$H:$H,M$2,$A:$A,$A130)/SUMIFS($E:$E,$G:$G,Tabelid!$L$1,$C:$C,Tabelid!$J$4,$A:$A,$A130),0),IF($G130=Tabelid!$L$5,IFERROR(SUMIFS($E:$E,$G:$G,Tabelid!$L$1,$C:$C,Tabelid!$J$4,$H:$H,M$2)/SUMIFS($E:$E,$G:$G,Tabelid!$L$1,$C:$C,Tabelid!$J$4),0),""))),"")</f>
        <v>3.9209255173236313E-2</v>
      </c>
      <c r="N130" s="29">
        <f ca="1">IFERROR(IF($G130=Tabelid!$L$6,Eksplikatsioon!S132/SUM(Eksplikatsioon!$O132:'Eksplikatsioon'!$AG132),IF($G130=Tabelid!$L$4,IFERROR(SUMIFS($E:$E,$G:$G,Tabelid!$L$1,$C:$C,Tabelid!$J$4,$H:$H,N$2,$A:$A,$A130)/SUMIFS($E:$E,$G:$G,Tabelid!$L$1,$C:$C,Tabelid!$J$4,$A:$A,$A130),0),IF($G130=Tabelid!$L$5,IFERROR(SUMIFS($E:$E,$G:$G,Tabelid!$L$1,$C:$C,Tabelid!$J$4,$H:$H,N$2)/SUMIFS($E:$E,$G:$G,Tabelid!$L$1,$C:$C,Tabelid!$J$4),0),""))),"")</f>
        <v>0</v>
      </c>
      <c r="O130" s="29">
        <f ca="1">IFERROR(IF($G130=Tabelid!$L$6,Eksplikatsioon!T132/SUM(Eksplikatsioon!$O132:'Eksplikatsioon'!$AG132),IF($G130=Tabelid!$L$4,IFERROR(SUMIFS($E:$E,$G:$G,Tabelid!$L$1,$C:$C,Tabelid!$J$4,$H:$H,O$2,$A:$A,$A130)/SUMIFS($E:$E,$G:$G,Tabelid!$L$1,$C:$C,Tabelid!$J$4,$A:$A,$A130),0),IF($G130=Tabelid!$L$5,IFERROR(SUMIFS($E:$E,$G:$G,Tabelid!$L$1,$C:$C,Tabelid!$J$4,$H:$H,O$2)/SUMIFS($E:$E,$G:$G,Tabelid!$L$1,$C:$C,Tabelid!$J$4),0),""))),"")</f>
        <v>0</v>
      </c>
      <c r="P130" s="29">
        <f ca="1">IFERROR(IF($G130=Tabelid!$L$6,Eksplikatsioon!U132/SUM(Eksplikatsioon!$O132:'Eksplikatsioon'!$AG132),IF($G130=Tabelid!$L$4,IFERROR(SUMIFS($E:$E,$G:$G,Tabelid!$L$1,$C:$C,Tabelid!$J$4,$H:$H,P$2,$A:$A,$A130)/SUMIFS($E:$E,$G:$G,Tabelid!$L$1,$C:$C,Tabelid!$J$4,$A:$A,$A130),0),IF($G130=Tabelid!$L$5,IFERROR(SUMIFS($E:$E,$G:$G,Tabelid!$L$1,$C:$C,Tabelid!$J$4,$H:$H,P$2)/SUMIFS($E:$E,$G:$G,Tabelid!$L$1,$C:$C,Tabelid!$J$4),0),""))),"")</f>
        <v>0</v>
      </c>
      <c r="Q130" s="29">
        <f ca="1">IFERROR(IF($G130=Tabelid!$L$6,Eksplikatsioon!V132/SUM(Eksplikatsioon!$O132:'Eksplikatsioon'!$AG132),IF($G130=Tabelid!$L$4,IFERROR(SUMIFS($E:$E,$G:$G,Tabelid!$L$1,$C:$C,Tabelid!$J$4,$H:$H,Q$2,$A:$A,$A130)/SUMIFS($E:$E,$G:$G,Tabelid!$L$1,$C:$C,Tabelid!$J$4,$A:$A,$A130),0),IF($G130=Tabelid!$L$5,IFERROR(SUMIFS($E:$E,$G:$G,Tabelid!$L$1,$C:$C,Tabelid!$J$4,$H:$H,Q$2)/SUMIFS($E:$E,$G:$G,Tabelid!$L$1,$C:$C,Tabelid!$J$4),0),""))),"")</f>
        <v>0</v>
      </c>
      <c r="R130" s="29">
        <f ca="1">IFERROR(IF($G130=Tabelid!$L$6,Eksplikatsioon!W132/SUM(Eksplikatsioon!$O132:'Eksplikatsioon'!$AG132),IF($G130=Tabelid!$L$4,IFERROR(SUMIFS($E:$E,$G:$G,Tabelid!$L$1,$C:$C,Tabelid!$J$4,$H:$H,R$2,$A:$A,$A130)/SUMIFS($E:$E,$G:$G,Tabelid!$L$1,$C:$C,Tabelid!$J$4,$A:$A,$A130),0),IF($G130=Tabelid!$L$5,IFERROR(SUMIFS($E:$E,$G:$G,Tabelid!$L$1,$C:$C,Tabelid!$J$4,$H:$H,R$2)/SUMIFS($E:$E,$G:$G,Tabelid!$L$1,$C:$C,Tabelid!$J$4),0),""))),"")</f>
        <v>0</v>
      </c>
      <c r="S130" s="29">
        <f ca="1">IFERROR(IF($G130=Tabelid!$L$6,Eksplikatsioon!X132/SUM(Eksplikatsioon!$O132:'Eksplikatsioon'!$AG132),IF($G130=Tabelid!$L$4,IFERROR(SUMIFS($E:$E,$G:$G,Tabelid!$L$1,$C:$C,Tabelid!$J$4,$H:$H,S$2,$A:$A,$A130)/SUMIFS($E:$E,$G:$G,Tabelid!$L$1,$C:$C,Tabelid!$J$4,$A:$A,$A130),0),IF($G130=Tabelid!$L$5,IFERROR(SUMIFS($E:$E,$G:$G,Tabelid!$L$1,$C:$C,Tabelid!$J$4,$H:$H,S$2)/SUMIFS($E:$E,$G:$G,Tabelid!$L$1,$C:$C,Tabelid!$J$4),0),""))),"")</f>
        <v>0</v>
      </c>
      <c r="T130" s="29">
        <f ca="1">IFERROR(IF($G130=Tabelid!$L$6,Eksplikatsioon!Y132/SUM(Eksplikatsioon!$O132:'Eksplikatsioon'!$AG132),IF($G130=Tabelid!$L$4,IFERROR(SUMIFS($E:$E,$G:$G,Tabelid!$L$1,$C:$C,Tabelid!$J$4,$H:$H,T$2,$A:$A,$A130)/SUMIFS($E:$E,$G:$G,Tabelid!$L$1,$C:$C,Tabelid!$J$4,$A:$A,$A130),0),IF($G130=Tabelid!$L$5,IFERROR(SUMIFS($E:$E,$G:$G,Tabelid!$L$1,$C:$C,Tabelid!$J$4,$H:$H,T$2)/SUMIFS($E:$E,$G:$G,Tabelid!$L$1,$C:$C,Tabelid!$J$4),0),""))),"")</f>
        <v>0</v>
      </c>
      <c r="U130" s="29">
        <f ca="1">IFERROR(IF($G130=Tabelid!$L$6,Eksplikatsioon!Z132/SUM(Eksplikatsioon!$O132:'Eksplikatsioon'!$AG132),IF($G130=Tabelid!$L$4,IFERROR(SUMIFS($E:$E,$G:$G,Tabelid!$L$1,$C:$C,Tabelid!$J$4,$H:$H,U$2,$A:$A,$A130)/SUMIFS($E:$E,$G:$G,Tabelid!$L$1,$C:$C,Tabelid!$J$4,$A:$A,$A130),0),IF($G130=Tabelid!$L$5,IFERROR(SUMIFS($E:$E,$G:$G,Tabelid!$L$1,$C:$C,Tabelid!$J$4,$H:$H,U$2)/SUMIFS($E:$E,$G:$G,Tabelid!$L$1,$C:$C,Tabelid!$J$4),0),""))),"")</f>
        <v>0</v>
      </c>
      <c r="V130" s="29">
        <f ca="1">IFERROR(IF($G130=Tabelid!$L$6,Eksplikatsioon!AA132/SUM(Eksplikatsioon!$O132:'Eksplikatsioon'!$AG132),IF($G130=Tabelid!$L$4,IFERROR(SUMIFS($E:$E,$G:$G,Tabelid!$L$1,$C:$C,Tabelid!$J$4,$H:$H,V$2,$A:$A,$A130)/SUMIFS($E:$E,$G:$G,Tabelid!$L$1,$C:$C,Tabelid!$J$4,$A:$A,$A130),0),IF($G130=Tabelid!$L$5,IFERROR(SUMIFS($E:$E,$G:$G,Tabelid!$L$1,$C:$C,Tabelid!$J$4,$H:$H,V$2)/SUMIFS($E:$E,$G:$G,Tabelid!$L$1,$C:$C,Tabelid!$J$4),0),""))),"")</f>
        <v>0</v>
      </c>
      <c r="W130" s="29">
        <f ca="1">IFERROR(IF($G130=Tabelid!$L$6,Eksplikatsioon!AB132/SUM(Eksplikatsioon!$O132:'Eksplikatsioon'!$AG132),IF($G130=Tabelid!$L$4,IFERROR(SUMIFS($E:$E,$G:$G,Tabelid!$L$1,$C:$C,Tabelid!$J$4,$H:$H,W$2,$A:$A,$A130)/SUMIFS($E:$E,$G:$G,Tabelid!$L$1,$C:$C,Tabelid!$J$4,$A:$A,$A130),0),IF($G130=Tabelid!$L$5,IFERROR(SUMIFS($E:$E,$G:$G,Tabelid!$L$1,$C:$C,Tabelid!$J$4,$H:$H,W$2)/SUMIFS($E:$E,$G:$G,Tabelid!$L$1,$C:$C,Tabelid!$J$4),0),""))),"")</f>
        <v>0</v>
      </c>
      <c r="X130" s="29">
        <f ca="1">IFERROR(IF($G130=Tabelid!$L$6,Eksplikatsioon!AC132/SUM(Eksplikatsioon!$O132:'Eksplikatsioon'!$AG132),IF($G130=Tabelid!$L$4,IFERROR(SUMIFS($E:$E,$G:$G,Tabelid!$L$1,$C:$C,Tabelid!$J$4,$H:$H,X$2,$A:$A,$A130)/SUMIFS($E:$E,$G:$G,Tabelid!$L$1,$C:$C,Tabelid!$J$4,$A:$A,$A130),0),IF($G130=Tabelid!$L$5,IFERROR(SUMIFS($E:$E,$G:$G,Tabelid!$L$1,$C:$C,Tabelid!$J$4,$H:$H,X$2)/SUMIFS($E:$E,$G:$G,Tabelid!$L$1,$C:$C,Tabelid!$J$4),0),""))),"")</f>
        <v>0</v>
      </c>
      <c r="Y130" s="29">
        <f ca="1">IFERROR(IF($G130=Tabelid!$L$6,Eksplikatsioon!AD132/SUM(Eksplikatsioon!$O132:'Eksplikatsioon'!$AG132),IF($G130=Tabelid!$L$4,IFERROR(SUMIFS($E:$E,$G:$G,Tabelid!$L$1,$C:$C,Tabelid!$J$4,$H:$H,Y$2,$A:$A,$A130)/SUMIFS($E:$E,$G:$G,Tabelid!$L$1,$C:$C,Tabelid!$J$4,$A:$A,$A130),0),IF($G130=Tabelid!$L$5,IFERROR(SUMIFS($E:$E,$G:$G,Tabelid!$L$1,$C:$C,Tabelid!$J$4,$H:$H,Y$2)/SUMIFS($E:$E,$G:$G,Tabelid!$L$1,$C:$C,Tabelid!$J$4),0),""))),"")</f>
        <v>0</v>
      </c>
      <c r="Z130" s="29">
        <f ca="1">IFERROR(IF($G130=Tabelid!$L$6,Eksplikatsioon!AE132/SUM(Eksplikatsioon!$O132:'Eksplikatsioon'!$AG132),IF($G130=Tabelid!$L$4,IFERROR(SUMIFS($E:$E,$G:$G,Tabelid!$L$1,$C:$C,Tabelid!$J$4,$H:$H,Z$2,$A:$A,$A130)/SUMIFS($E:$E,$G:$G,Tabelid!$L$1,$C:$C,Tabelid!$J$4,$A:$A,$A130),0),IF($G130=Tabelid!$L$5,IFERROR(SUMIFS($E:$E,$G:$G,Tabelid!$L$1,$C:$C,Tabelid!$J$4,$H:$H,Z$2)/SUMIFS($E:$E,$G:$G,Tabelid!$L$1,$C:$C,Tabelid!$J$4),0),""))),"")</f>
        <v>0</v>
      </c>
      <c r="AA130" s="29">
        <f ca="1">IFERROR(IF($G130=Tabelid!$L$6,Eksplikatsioon!AF132/SUM(Eksplikatsioon!$O132:'Eksplikatsioon'!$AG132),IF($G130=Tabelid!$L$4,IFERROR(SUMIFS($E:$E,$G:$G,Tabelid!$L$1,$C:$C,Tabelid!$J$4,$H:$H,AA$2,$A:$A,$A130)/SUMIFS($E:$E,$G:$G,Tabelid!$L$1,$C:$C,Tabelid!$J$4,$A:$A,$A130),0),IF($G130=Tabelid!$L$5,IFERROR(SUMIFS($E:$E,$G:$G,Tabelid!$L$1,$C:$C,Tabelid!$J$4,$H:$H,AA$2)/SUMIFS($E:$E,$G:$G,Tabelid!$L$1,$C:$C,Tabelid!$J$4),0),""))),"")</f>
        <v>0</v>
      </c>
      <c r="AB130" s="29">
        <f ca="1">IFERROR(IF($G130=Tabelid!$L$6,Eksplikatsioon!AG132/SUM(Eksplikatsioon!$O132:'Eksplikatsioon'!$AG132),IF($G130=Tabelid!$L$4,IFERROR(SUMIFS($E:$E,$G:$G,Tabelid!$L$1,$C:$C,Tabelid!$J$4,$H:$H,AB$2,$A:$A,$A130)/SUMIFS($E:$E,$G:$G,Tabelid!$L$1,$C:$C,Tabelid!$J$4,$A:$A,$A130),0),IF($G130=Tabelid!$L$5,IFERROR(SUMIFS($E:$E,$G:$G,Tabelid!$L$1,$C:$C,Tabelid!$J$4,$H:$H,AB$2)/SUMIFS($E:$E,$G:$G,Tabelid!$L$1,$C:$C,Tabelid!$J$4),0),""))),"")</f>
        <v>0</v>
      </c>
      <c r="AC130" s="29">
        <f ca="1">IFERROR(IF($G130=Tabelid!$L$6,$E130*J130,IFERROR($E130*J130/SUM($J130:$AB130)*(Eksplikatsioon!O132)/SUMPRODUCT($J130:$AB130,Eksplikatsioon!$O132:$AG132),"")),"")</f>
        <v>5.1343955663318335</v>
      </c>
      <c r="AD130" s="29">
        <f ca="1">IFERROR(IF($G130=Tabelid!$L$6,$E130*K130,IFERROR($E130*K130/SUM($J130:$AB130)*(Eksplikatsioon!P132)/SUMPRODUCT($J130:$AB130,Eksplikatsioon!$O132:$AG132),"")),"")</f>
        <v>0</v>
      </c>
      <c r="AE130" s="29">
        <f ca="1">IFERROR(IF($G130=Tabelid!$L$6,$E130*L130,IFERROR($E130*L130/SUM($J130:$AB130)*(Eksplikatsioon!Q132)/SUMPRODUCT($J130:$AB130,Eksplikatsioon!$O132:$AG132),"")),"")</f>
        <v>0.96560443366816817</v>
      </c>
      <c r="AF130" s="29">
        <f ca="1">IFERROR(IF($G130=Tabelid!$L$6,$E130*M130,IFERROR($E130*M130/SUM($J130:$AB130)*(Eksplikatsioon!R132)/SUMPRODUCT($J130:$AB130,Eksplikatsioon!$O132:$AG132),"")),"")</f>
        <v>0</v>
      </c>
      <c r="AG130" s="29">
        <f ca="1">IFERROR(IF($G130=Tabelid!$L$6,$E130*N130,IFERROR($E130*N130/SUM($J130:$AB130)*(Eksplikatsioon!S132)/SUMPRODUCT($J130:$AB130,Eksplikatsioon!$O132:$AG132),"")),"")</f>
        <v>0</v>
      </c>
      <c r="AH130" s="29">
        <f ca="1">IFERROR(IF($G130=Tabelid!$L$6,$E130*O130,IFERROR($E130*O130/SUM($J130:$AB130)*(Eksplikatsioon!T132)/SUMPRODUCT($J130:$AB130,Eksplikatsioon!$O132:$AG132),"")),"")</f>
        <v>0</v>
      </c>
      <c r="AI130" s="29">
        <f ca="1">IFERROR(IF($G130=Tabelid!$L$6,$E130*P130,IFERROR($E130*P130/SUM($J130:$AB130)*(Eksplikatsioon!U132)/SUMPRODUCT($J130:$AB130,Eksplikatsioon!$O132:$AG132),"")),"")</f>
        <v>0</v>
      </c>
      <c r="AJ130" s="29">
        <f ca="1">IFERROR(IF($G130=Tabelid!$L$6,$E130*Q130,IFERROR($E130*Q130/SUM($J130:$AB130)*(Eksplikatsioon!V132)/SUMPRODUCT($J130:$AB130,Eksplikatsioon!$O132:$AG132),"")),"")</f>
        <v>0</v>
      </c>
      <c r="AK130" s="29">
        <f ca="1">IFERROR(IF($G130=Tabelid!$L$6,$E130*R130,IFERROR($E130*R130/SUM($J130:$AB130)*(Eksplikatsioon!W132)/SUMPRODUCT($J130:$AB130,Eksplikatsioon!$O132:$AG132),"")),"")</f>
        <v>0</v>
      </c>
      <c r="AL130" s="29">
        <f ca="1">IFERROR(IF($G130=Tabelid!$L$6,$E130*S130,IFERROR($E130*S130/SUM($J130:$AB130)*(Eksplikatsioon!X132)/SUMPRODUCT($J130:$AB130,Eksplikatsioon!$O132:$AG132),"")),"")</f>
        <v>0</v>
      </c>
      <c r="AM130" s="29">
        <f ca="1">IFERROR(IF($G130=Tabelid!$L$6,$E130*T130,IFERROR($E130*T130/SUM($J130:$AB130)*(Eksplikatsioon!Y132)/SUMPRODUCT($J130:$AB130,Eksplikatsioon!$O132:$AG132),"")),"")</f>
        <v>0</v>
      </c>
      <c r="AN130" s="29">
        <f ca="1">IFERROR(IF($G130=Tabelid!$L$6,$E130*U130,IFERROR($E130*U130/SUM($J130:$AB130)*(Eksplikatsioon!Z132)/SUMPRODUCT($J130:$AB130,Eksplikatsioon!$O132:$AG132),"")),"")</f>
        <v>0</v>
      </c>
      <c r="AO130" s="29">
        <f ca="1">IFERROR(IF($G130=Tabelid!$L$6,$E130*V130,IFERROR($E130*V130/SUM($J130:$AB130)*(Eksplikatsioon!AA132)/SUMPRODUCT($J130:$AB130,Eksplikatsioon!$O132:$AG132),"")),"")</f>
        <v>0</v>
      </c>
      <c r="AP130" s="29">
        <f ca="1">IFERROR(IF($G130=Tabelid!$L$6,$E130*W130,IFERROR($E130*W130/SUM($J130:$AB130)*(Eksplikatsioon!AB132)/SUMPRODUCT($J130:$AB130,Eksplikatsioon!$O132:$AG132),"")),"")</f>
        <v>0</v>
      </c>
      <c r="AQ130" s="29">
        <f ca="1">IFERROR(IF($G130=Tabelid!$L$6,$E130*X130,IFERROR($E130*X130/SUM($J130:$AB130)*(Eksplikatsioon!AC132)/SUMPRODUCT($J130:$AB130,Eksplikatsioon!$O132:$AG132),"")),"")</f>
        <v>0</v>
      </c>
      <c r="AR130" s="29">
        <f ca="1">IFERROR(IF($G130=Tabelid!$L$6,$E130*Y130,IFERROR($E130*Y130/SUM($J130:$AB130)*(Eksplikatsioon!AD132)/SUMPRODUCT($J130:$AB130,Eksplikatsioon!$O132:$AG132),"")),"")</f>
        <v>0</v>
      </c>
      <c r="AS130" s="29">
        <f ca="1">IFERROR(IF($G130=Tabelid!$L$6,$E130*Z130,IFERROR($E130*Z130/SUM($J130:$AB130)*(Eksplikatsioon!AE132)/SUMPRODUCT($J130:$AB130,Eksplikatsioon!$O132:$AG132),"")),"")</f>
        <v>0</v>
      </c>
      <c r="AT130" s="29">
        <f ca="1">IFERROR(IF($G130=Tabelid!$L$6,$E130*AA130,IFERROR($E130*AA130/SUM($J130:$AB130)*(Eksplikatsioon!AF132)/SUMPRODUCT($J130:$AB130,Eksplikatsioon!$O132:$AG132),"")),"")</f>
        <v>0</v>
      </c>
      <c r="AU130" s="29">
        <f ca="1">IFERROR(IF($G130=Tabelid!$L$6,$E130*AB130,IFERROR($E130*AB130/SUM($J130:$AB130)*(Eksplikatsioon!AG132)/SUMPRODUCT($J130:$AB130,Eksplikatsioon!$O132:$AG132),"")),"")</f>
        <v>0</v>
      </c>
    </row>
    <row r="131" spans="1:47" x14ac:dyDescent="0.25">
      <c r="A131" s="23" t="str">
        <f>IF(Eksplikatsioon!A133=0,"",Eksplikatsioon!A133)</f>
        <v>01</v>
      </c>
      <c r="B131" s="56" t="str">
        <f>IF(Eksplikatsioon!B133=0,"",Eksplikatsioon!B133)</f>
        <v>155</v>
      </c>
      <c r="C131" s="23" t="str">
        <f>IF(Eksplikatsioon!C133=0,"",Eksplikatsioon!C133)</f>
        <v>VERTIKAALSETE ÜHENDUSTEEDE PIND</v>
      </c>
      <c r="D131" s="23" t="str">
        <f>IF(Eksplikatsioon!D133=0,"",Eksplikatsioon!D133)</f>
        <v>Trepp/Trepikoda</v>
      </c>
      <c r="E131" s="54">
        <f>IF(Eksplikatsioon!F133=0,"",Eksplikatsioon!F133)</f>
        <v>10.3</v>
      </c>
      <c r="F131" s="23" t="str">
        <f>IF(Eksplikatsioon!H133=0,"",Eksplikatsioon!H133)</f>
        <v/>
      </c>
      <c r="G131" s="23" t="str">
        <f>IF(Eksplikatsioon!J133=0,"",Eksplikatsioon!J133)</f>
        <v/>
      </c>
      <c r="H131" s="23" t="str">
        <f>IF(Eksplikatsioon!K133=0,"",Eksplikatsioon!K133)</f>
        <v/>
      </c>
      <c r="I131" s="23" t="str">
        <f>IF(Eksplikatsioon!L133=0,"",Eksplikatsioon!L133)</f>
        <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x14ac:dyDescent="0.25">
      <c r="A132" s="23" t="str">
        <f>IF(Eksplikatsioon!A134=0,"",Eksplikatsioon!A134)</f>
        <v>01</v>
      </c>
      <c r="B132" s="56" t="str">
        <f>IF(Eksplikatsioon!B134=0,"",Eksplikatsioon!B134)</f>
        <v>156</v>
      </c>
      <c r="C132" s="23" t="str">
        <f>IF(Eksplikatsioon!C134=0,"",Eksplikatsioon!C134)</f>
        <v>TEHNOPIND</v>
      </c>
      <c r="D132" s="23" t="str">
        <f>IF(Eksplikatsioon!D134=0,"",Eksplikatsioon!D134)</f>
        <v>Elektrikilp</v>
      </c>
      <c r="E132" s="54">
        <f>IF(Eksplikatsioon!F134=0,"",Eksplikatsioon!F134)</f>
        <v>5.5</v>
      </c>
      <c r="F132" s="23" t="str">
        <f>IF(Eksplikatsioon!H134=0,"",Eksplikatsioon!H134)</f>
        <v>Kilbiruum</v>
      </c>
      <c r="G132" s="23" t="str">
        <f>IF(Eksplikatsioon!J134=0,"",Eksplikatsioon!J134)</f>
        <v/>
      </c>
      <c r="H132" s="23" t="str">
        <f>IF(Eksplikatsioon!K134=0,"",Eksplikatsioon!K134)</f>
        <v/>
      </c>
      <c r="I132" s="23" t="str">
        <f>IF(Eksplikatsioon!L134=0,"",Eksplikatsioon!L134)</f>
        <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x14ac:dyDescent="0.25">
      <c r="A133" s="23" t="str">
        <f>IF(Eksplikatsioon!A135=0,"",Eksplikatsioon!A135)</f>
        <v>01</v>
      </c>
      <c r="B133" s="56" t="str">
        <f>IF(Eksplikatsioon!B135=0,"",Eksplikatsioon!B135)</f>
        <v>157</v>
      </c>
      <c r="C133" s="23" t="str">
        <f>IF(Eksplikatsioon!C135=0,"",Eksplikatsioon!C135)</f>
        <v>ÜÜRITAV PIND</v>
      </c>
      <c r="D133" s="23" t="str">
        <f>IF(Eksplikatsioon!D135=0,"",Eksplikatsioon!D135)</f>
        <v>Auditoorium</v>
      </c>
      <c r="E133" s="54">
        <f>IF(Eksplikatsioon!F135=0,"",Eksplikatsioon!F135)</f>
        <v>151.4</v>
      </c>
      <c r="F133" s="23" t="str">
        <f>IF(Eksplikatsioon!H135=0,"",Eksplikatsioon!H135)</f>
        <v/>
      </c>
      <c r="G133" s="23" t="str">
        <f>IF(Eksplikatsioon!J135=0,"",Eksplikatsioon!J135)</f>
        <v>Ainukasutuses pind</v>
      </c>
      <c r="H133" s="23" t="str">
        <f>IF(Eksplikatsioon!K135=0,"",Eksplikatsioon!K135)</f>
        <v>Rahandusministeerium</v>
      </c>
      <c r="I133" s="23" t="str">
        <f>IF(Eksplikatsioon!L135=0,"",Eksplikatsioon!L135)</f>
        <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x14ac:dyDescent="0.25">
      <c r="A134" s="23" t="str">
        <f>IF(Eksplikatsioon!A136=0,"",Eksplikatsioon!A136)</f>
        <v>01</v>
      </c>
      <c r="B134" s="56" t="str">
        <f>IF(Eksplikatsioon!B136=0,"",Eksplikatsioon!B136)</f>
        <v>158</v>
      </c>
      <c r="C134" s="23" t="str">
        <f>IF(Eksplikatsioon!C136=0,"",Eksplikatsioon!C136)</f>
        <v>VERTIKAALSETE ÜHENDUSTEEDE PIND</v>
      </c>
      <c r="D134" s="23" t="str">
        <f>IF(Eksplikatsioon!D136=0,"",Eksplikatsioon!D136)</f>
        <v>Trepp/Trepikoda</v>
      </c>
      <c r="E134" s="54">
        <f>IF(Eksplikatsioon!F136=0,"",Eksplikatsioon!F136)</f>
        <v>16.2</v>
      </c>
      <c r="F134" s="23" t="str">
        <f>IF(Eksplikatsioon!H136=0,"",Eksplikatsioon!H136)</f>
        <v/>
      </c>
      <c r="G134" s="23" t="str">
        <f>IF(Eksplikatsioon!J136=0,"",Eksplikatsioon!J136)</f>
        <v/>
      </c>
      <c r="H134" s="23" t="str">
        <f>IF(Eksplikatsioon!K136=0,"",Eksplikatsioon!K136)</f>
        <v/>
      </c>
      <c r="I134" s="23" t="str">
        <f>IF(Eksplikatsioon!L136=0,"",Eksplikatsioon!L136)</f>
        <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x14ac:dyDescent="0.25">
      <c r="A135" s="23" t="str">
        <f>IF(Eksplikatsioon!A137=0,"",Eksplikatsioon!A137)</f>
        <v>01</v>
      </c>
      <c r="B135" s="56" t="str">
        <f>IF(Eksplikatsioon!B137=0,"",Eksplikatsioon!B137)</f>
        <v>160</v>
      </c>
      <c r="C135" s="23" t="str">
        <f>IF(Eksplikatsioon!C137=0,"",Eksplikatsioon!C137)</f>
        <v>TEHNOPIND</v>
      </c>
      <c r="D135" s="23" t="str">
        <f>IF(Eksplikatsioon!D137=0,"",Eksplikatsioon!D137)</f>
        <v>Vent ruum</v>
      </c>
      <c r="E135" s="54">
        <f>IF(Eksplikatsioon!F137=0,"",Eksplikatsioon!F137)</f>
        <v>14</v>
      </c>
      <c r="F135" s="23" t="str">
        <f>IF(Eksplikatsioon!H137=0,"",Eksplikatsioon!H137)</f>
        <v/>
      </c>
      <c r="G135" s="23" t="str">
        <f>IF(Eksplikatsioon!J137=0,"",Eksplikatsioon!J137)</f>
        <v/>
      </c>
      <c r="H135" s="23" t="str">
        <f>IF(Eksplikatsioon!K137=0,"",Eksplikatsioon!K137)</f>
        <v/>
      </c>
      <c r="I135" s="23" t="str">
        <f>IF(Eksplikatsioon!L137=0,"",Eksplikatsioon!L137)</f>
        <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x14ac:dyDescent="0.25">
      <c r="A136" s="23" t="str">
        <f>IF(Eksplikatsioon!A138=0,"",Eksplikatsioon!A138)</f>
        <v>01</v>
      </c>
      <c r="B136" s="56" t="str">
        <f>IF(Eksplikatsioon!B138=0,"",Eksplikatsioon!B138)</f>
        <v>161</v>
      </c>
      <c r="C136" s="23" t="str">
        <f>IF(Eksplikatsioon!C138=0,"",Eksplikatsioon!C138)</f>
        <v>ÜÜRITAV PIND</v>
      </c>
      <c r="D136" s="23" t="str">
        <f>IF(Eksplikatsioon!D138=0,"",Eksplikatsioon!D138)</f>
        <v>Abiruum</v>
      </c>
      <c r="E136" s="54">
        <f>IF(Eksplikatsioon!F138=0,"",Eksplikatsioon!F138)</f>
        <v>21.2</v>
      </c>
      <c r="F136" s="23" t="str">
        <f>IF(Eksplikatsioon!H138=0,"",Eksplikatsioon!H138)</f>
        <v/>
      </c>
      <c r="G136" s="23" t="str">
        <f>IF(Eksplikatsioon!J138=0,"",Eksplikatsioon!J138)</f>
        <v>Ainukasutuses pind</v>
      </c>
      <c r="H136" s="23" t="str">
        <f>IF(Eksplikatsioon!K138=0,"",Eksplikatsioon!K138)</f>
        <v>Rahandusministeerium</v>
      </c>
      <c r="I136" s="23" t="str">
        <f>IF(Eksplikatsioon!L138=0,"",Eksplikatsioon!L138)</f>
        <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x14ac:dyDescent="0.25">
      <c r="A137" s="23" t="str">
        <f>IF(Eksplikatsioon!A139=0,"",Eksplikatsioon!A139)</f>
        <v>02</v>
      </c>
      <c r="B137" s="56" t="str">
        <f>IF(Eksplikatsioon!B139=0,"",Eksplikatsioon!B139)</f>
        <v>201</v>
      </c>
      <c r="C137" s="23" t="str">
        <f>IF(Eksplikatsioon!C139=0,"",Eksplikatsioon!C139)</f>
        <v>ÜÜRITAV PIND</v>
      </c>
      <c r="D137" s="23" t="str">
        <f>IF(Eksplikatsioon!D139=0,"",Eksplikatsioon!D139)</f>
        <v>Koridor</v>
      </c>
      <c r="E137" s="54">
        <f>IF(Eksplikatsioon!F139=0,"",Eksplikatsioon!F139)</f>
        <v>78.3</v>
      </c>
      <c r="F137" s="23" t="str">
        <f>IF(Eksplikatsioon!H139=0,"",Eksplikatsioon!H139)</f>
        <v/>
      </c>
      <c r="G137" s="23" t="str">
        <f>IF(Eksplikatsioon!J139=0,"",Eksplikatsioon!J139)</f>
        <v>Ühiskasutuses korruse pind</v>
      </c>
      <c r="H137" s="23" t="str">
        <f>IF(Eksplikatsioon!K139=0,"",Eksplikatsioon!K139)</f>
        <v/>
      </c>
      <c r="I137" s="23" t="str">
        <f>IF(Eksplikatsioon!L139=0,"",Eksplikatsioon!L139)</f>
        <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x14ac:dyDescent="0.25">
      <c r="A138" s="23" t="str">
        <f>IF(Eksplikatsioon!A140=0,"",Eksplikatsioon!A140)</f>
        <v>02</v>
      </c>
      <c r="B138" s="56" t="str">
        <f>IF(Eksplikatsioon!B140=0,"",Eksplikatsioon!B140)</f>
        <v>201a</v>
      </c>
      <c r="C138" s="23" t="str">
        <f>IF(Eksplikatsioon!C140=0,"",Eksplikatsioon!C140)</f>
        <v>VERTIKAALSETE ÜHENDUSTEEDE PIND</v>
      </c>
      <c r="D138" s="23" t="str">
        <f>IF(Eksplikatsioon!D140=0,"",Eksplikatsioon!D140)</f>
        <v>Lift</v>
      </c>
      <c r="E138" s="54">
        <f>IF(Eksplikatsioon!F140=0,"",Eksplikatsioon!F140)</f>
        <v>4</v>
      </c>
      <c r="F138" s="23" t="str">
        <f>IF(Eksplikatsioon!H140=0,"",Eksplikatsioon!H140)</f>
        <v/>
      </c>
      <c r="G138" s="23" t="str">
        <f>IF(Eksplikatsioon!J140=0,"",Eksplikatsioon!J140)</f>
        <v/>
      </c>
      <c r="H138" s="23" t="str">
        <f>IF(Eksplikatsioon!K140=0,"",Eksplikatsioon!K140)</f>
        <v/>
      </c>
      <c r="I138" s="23" t="str">
        <f>IF(Eksplikatsioon!L140=0,"",Eksplikatsioon!L140)</f>
        <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x14ac:dyDescent="0.25">
      <c r="A139" s="23" t="str">
        <f>IF(Eksplikatsioon!A141=0,"",Eksplikatsioon!A141)</f>
        <v>02</v>
      </c>
      <c r="B139" s="56" t="str">
        <f>IF(Eksplikatsioon!B141=0,"",Eksplikatsioon!B141)</f>
        <v>201b</v>
      </c>
      <c r="C139" s="23" t="str">
        <f>IF(Eksplikatsioon!C141=0,"",Eksplikatsioon!C141)</f>
        <v>VERTIKAALSETE ÜHENDUSTEEDE PIND</v>
      </c>
      <c r="D139" s="23" t="str">
        <f>IF(Eksplikatsioon!D141=0,"",Eksplikatsioon!D141)</f>
        <v>Trepp/Trepikoda</v>
      </c>
      <c r="E139" s="54">
        <f>IF(Eksplikatsioon!F141=0,"",Eksplikatsioon!F141)</f>
        <v>11.3</v>
      </c>
      <c r="F139" s="23" t="str">
        <f>IF(Eksplikatsioon!H141=0,"",Eksplikatsioon!H141)</f>
        <v/>
      </c>
      <c r="G139" s="23" t="str">
        <f>IF(Eksplikatsioon!J141=0,"",Eksplikatsioon!J141)</f>
        <v/>
      </c>
      <c r="H139" s="23" t="str">
        <f>IF(Eksplikatsioon!K141=0,"",Eksplikatsioon!K141)</f>
        <v/>
      </c>
      <c r="I139" s="23" t="str">
        <f>IF(Eksplikatsioon!L141=0,"",Eksplikatsioon!L141)</f>
        <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x14ac:dyDescent="0.25">
      <c r="A140" s="23" t="str">
        <f>IF(Eksplikatsioon!A142=0,"",Eksplikatsioon!A142)</f>
        <v>02</v>
      </c>
      <c r="B140" s="56" t="str">
        <f>IF(Eksplikatsioon!B142=0,"",Eksplikatsioon!B142)</f>
        <v>202</v>
      </c>
      <c r="C140" s="23" t="str">
        <f>IF(Eksplikatsioon!C142=0,"",Eksplikatsioon!C142)</f>
        <v>ÜÜRITAV PIND</v>
      </c>
      <c r="D140" s="23" t="str">
        <f>IF(Eksplikatsioon!D142=0,"",Eksplikatsioon!D142)</f>
        <v>Kabinet/Büroo</v>
      </c>
      <c r="E140" s="54">
        <f>IF(Eksplikatsioon!F142=0,"",Eksplikatsioon!F142)</f>
        <v>26.8</v>
      </c>
      <c r="F140" s="23" t="str">
        <f>IF(Eksplikatsioon!H142=0,"",Eksplikatsioon!H142)</f>
        <v/>
      </c>
      <c r="G140" s="23" t="str">
        <f>IF(Eksplikatsioon!J142=0,"",Eksplikatsioon!J142)</f>
        <v>Ainukasutuses pind</v>
      </c>
      <c r="H140" s="23" t="str">
        <f>IF(Eksplikatsioon!K142=0,"",Eksplikatsioon!K142)</f>
        <v>Rahandusministeerium</v>
      </c>
      <c r="I140" s="23" t="str">
        <f>IF(Eksplikatsioon!L142=0,"",Eksplikatsioon!L142)</f>
        <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x14ac:dyDescent="0.25">
      <c r="A141" s="23" t="str">
        <f>IF(Eksplikatsioon!A143=0,"",Eksplikatsioon!A143)</f>
        <v>02</v>
      </c>
      <c r="B141" s="56" t="str">
        <f>IF(Eksplikatsioon!B143=0,"",Eksplikatsioon!B143)</f>
        <v>203</v>
      </c>
      <c r="C141" s="23" t="str">
        <f>IF(Eksplikatsioon!C143=0,"",Eksplikatsioon!C143)</f>
        <v>ÜÜRITAV PIND</v>
      </c>
      <c r="D141" s="23" t="str">
        <f>IF(Eksplikatsioon!D143=0,"",Eksplikatsioon!D143)</f>
        <v>Koridor</v>
      </c>
      <c r="E141" s="54">
        <f>IF(Eksplikatsioon!F143=0,"",Eksplikatsioon!F143)</f>
        <v>78.400000000000006</v>
      </c>
      <c r="F141" s="23" t="str">
        <f>IF(Eksplikatsioon!H143=0,"",Eksplikatsioon!H143)</f>
        <v/>
      </c>
      <c r="G141" s="23" t="str">
        <f>IF(Eksplikatsioon!J143=0,"",Eksplikatsioon!J143)</f>
        <v>Ühiskasutuses korruse pind</v>
      </c>
      <c r="H141" s="23" t="str">
        <f>IF(Eksplikatsioon!K143=0,"",Eksplikatsioon!K143)</f>
        <v/>
      </c>
      <c r="I141" s="23" t="str">
        <f>IF(Eksplikatsioon!L143=0,"",Eksplikatsioon!L143)</f>
        <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x14ac:dyDescent="0.25">
      <c r="A142" s="23" t="str">
        <f>IF(Eksplikatsioon!A144=0,"",Eksplikatsioon!A144)</f>
        <v>02</v>
      </c>
      <c r="B142" s="56" t="str">
        <f>IF(Eksplikatsioon!B144=0,"",Eksplikatsioon!B144)</f>
        <v>204</v>
      </c>
      <c r="C142" s="23" t="str">
        <f>IF(Eksplikatsioon!C144=0,"",Eksplikatsioon!C144)</f>
        <v>ÜÜRITAV PIND</v>
      </c>
      <c r="D142" s="23" t="str">
        <f>IF(Eksplikatsioon!D144=0,"",Eksplikatsioon!D144)</f>
        <v>Nõupidamise ruum</v>
      </c>
      <c r="E142" s="54">
        <f>IF(Eksplikatsioon!F144=0,"",Eksplikatsioon!F144)</f>
        <v>12.4</v>
      </c>
      <c r="F142" s="23" t="str">
        <f>IF(Eksplikatsioon!H144=0,"",Eksplikatsioon!H144)</f>
        <v/>
      </c>
      <c r="G142" s="23" t="str">
        <f>IF(Eksplikatsioon!J144=0,"",Eksplikatsioon!J144)</f>
        <v>Ainukasutuses pind</v>
      </c>
      <c r="H142" s="23" t="str">
        <f>IF(Eksplikatsioon!K144=0,"",Eksplikatsioon!K144)</f>
        <v>Rahandusministeerium</v>
      </c>
      <c r="I142" s="23" t="str">
        <f>IF(Eksplikatsioon!L144=0,"",Eksplikatsioon!L144)</f>
        <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x14ac:dyDescent="0.25">
      <c r="A143" s="23" t="str">
        <f>IF(Eksplikatsioon!A145=0,"",Eksplikatsioon!A145)</f>
        <v>02</v>
      </c>
      <c r="B143" s="56" t="str">
        <f>IF(Eksplikatsioon!B145=0,"",Eksplikatsioon!B145)</f>
        <v>205</v>
      </c>
      <c r="C143" s="23" t="str">
        <f>IF(Eksplikatsioon!C145=0,"",Eksplikatsioon!C145)</f>
        <v>ÜÜRITAV PIND</v>
      </c>
      <c r="D143" s="23" t="str">
        <f>IF(Eksplikatsioon!D145=0,"",Eksplikatsioon!D145)</f>
        <v>Nõupidamise ruum</v>
      </c>
      <c r="E143" s="54">
        <f>IF(Eksplikatsioon!F145=0,"",Eksplikatsioon!F145)</f>
        <v>13</v>
      </c>
      <c r="F143" s="23" t="str">
        <f>IF(Eksplikatsioon!H145=0,"",Eksplikatsioon!H145)</f>
        <v/>
      </c>
      <c r="G143" s="23" t="str">
        <f>IF(Eksplikatsioon!J145=0,"",Eksplikatsioon!J145)</f>
        <v>Ainukasutuses pind</v>
      </c>
      <c r="H143" s="23" t="str">
        <f>IF(Eksplikatsioon!K145=0,"",Eksplikatsioon!K145)</f>
        <v>Rahandusministeerium</v>
      </c>
      <c r="I143" s="23" t="str">
        <f>IF(Eksplikatsioon!L145=0,"",Eksplikatsioon!L145)</f>
        <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x14ac:dyDescent="0.25">
      <c r="A144" s="23" t="str">
        <f>IF(Eksplikatsioon!A146=0,"",Eksplikatsioon!A146)</f>
        <v>02</v>
      </c>
      <c r="B144" s="56" t="str">
        <f>IF(Eksplikatsioon!B146=0,"",Eksplikatsioon!B146)</f>
        <v>206</v>
      </c>
      <c r="C144" s="23" t="str">
        <f>IF(Eksplikatsioon!C146=0,"",Eksplikatsioon!C146)</f>
        <v>ÜÜRITAV PIND</v>
      </c>
      <c r="D144" s="23" t="str">
        <f>IF(Eksplikatsioon!D146=0,"",Eksplikatsioon!D146)</f>
        <v>Nõupidamise ruum</v>
      </c>
      <c r="E144" s="54">
        <f>IF(Eksplikatsioon!F146=0,"",Eksplikatsioon!F146)</f>
        <v>12.3</v>
      </c>
      <c r="F144" s="23" t="str">
        <f>IF(Eksplikatsioon!H146=0,"",Eksplikatsioon!H146)</f>
        <v/>
      </c>
      <c r="G144" s="23" t="str">
        <f>IF(Eksplikatsioon!J146=0,"",Eksplikatsioon!J146)</f>
        <v>Ainukasutuses pind</v>
      </c>
      <c r="H144" s="23" t="str">
        <f>IF(Eksplikatsioon!K146=0,"",Eksplikatsioon!K146)</f>
        <v>Rahandusministeerium</v>
      </c>
      <c r="I144" s="23" t="str">
        <f>IF(Eksplikatsioon!L146=0,"",Eksplikatsioon!L146)</f>
        <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x14ac:dyDescent="0.25">
      <c r="A145" s="23" t="str">
        <f>IF(Eksplikatsioon!A147=0,"",Eksplikatsioon!A147)</f>
        <v>02</v>
      </c>
      <c r="B145" s="56" t="str">
        <f>IF(Eksplikatsioon!B147=0,"",Eksplikatsioon!B147)</f>
        <v>207</v>
      </c>
      <c r="C145" s="23" t="str">
        <f>IF(Eksplikatsioon!C147=0,"",Eksplikatsioon!C147)</f>
        <v>TEHNOPIND</v>
      </c>
      <c r="D145" s="23" t="str">
        <f>IF(Eksplikatsioon!D147=0,"",Eksplikatsioon!D147)</f>
        <v>Sideruum/Nõrkvool</v>
      </c>
      <c r="E145" s="54">
        <f>IF(Eksplikatsioon!F147=0,"",Eksplikatsioon!F147)</f>
        <v>5.8</v>
      </c>
      <c r="F145" s="23" t="str">
        <f>IF(Eksplikatsioon!H147=0,"",Eksplikatsioon!H147)</f>
        <v/>
      </c>
      <c r="G145" s="23" t="str">
        <f>IF(Eksplikatsioon!J147=0,"",Eksplikatsioon!J147)</f>
        <v/>
      </c>
      <c r="H145" s="23" t="str">
        <f>IF(Eksplikatsioon!K147=0,"",Eksplikatsioon!K147)</f>
        <v/>
      </c>
      <c r="I145" s="23" t="str">
        <f>IF(Eksplikatsioon!L147=0,"",Eksplikatsioon!L147)</f>
        <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x14ac:dyDescent="0.25">
      <c r="A146" s="23" t="str">
        <f>IF(Eksplikatsioon!A148=0,"",Eksplikatsioon!A148)</f>
        <v>02</v>
      </c>
      <c r="B146" s="56" t="str">
        <f>IF(Eksplikatsioon!B148=0,"",Eksplikatsioon!B148)</f>
        <v>207a</v>
      </c>
      <c r="C146" s="23" t="str">
        <f>IF(Eksplikatsioon!C148=0,"",Eksplikatsioon!C148)</f>
        <v>ÜÜRITAV PIND</v>
      </c>
      <c r="D146" s="23" t="str">
        <f>IF(Eksplikatsioon!D148=0,"",Eksplikatsioon!D148)</f>
        <v>Koristus- ja hooldusruum</v>
      </c>
      <c r="E146" s="54">
        <f>IF(Eksplikatsioon!F148=0,"",Eksplikatsioon!F148)</f>
        <v>6.1</v>
      </c>
      <c r="F146" s="23" t="str">
        <f>IF(Eksplikatsioon!H148=0,"",Eksplikatsioon!H148)</f>
        <v/>
      </c>
      <c r="G146" s="23" t="str">
        <f>IF(Eksplikatsioon!J148=0,"",Eksplikatsioon!J148)</f>
        <v>Ühiskasutuses korruse pind</v>
      </c>
      <c r="H146" s="23" t="str">
        <f>IF(Eksplikatsioon!K148=0,"",Eksplikatsioon!K148)</f>
        <v/>
      </c>
      <c r="I146" s="23" t="str">
        <f>IF(Eksplikatsioon!L148=0,"",Eksplikatsioon!L148)</f>
        <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x14ac:dyDescent="0.25">
      <c r="A147" s="23" t="str">
        <f>IF(Eksplikatsioon!A149=0,"",Eksplikatsioon!A149)</f>
        <v>02</v>
      </c>
      <c r="B147" s="56" t="str">
        <f>IF(Eksplikatsioon!B149=0,"",Eksplikatsioon!B149)</f>
        <v>208</v>
      </c>
      <c r="C147" s="23" t="str">
        <f>IF(Eksplikatsioon!C149=0,"",Eksplikatsioon!C149)</f>
        <v>ÜÜRITAV PIND</v>
      </c>
      <c r="D147" s="23" t="str">
        <f>IF(Eksplikatsioon!D149=0,"",Eksplikatsioon!D149)</f>
        <v>Koridor</v>
      </c>
      <c r="E147" s="54">
        <f>IF(Eksplikatsioon!F149=0,"",Eksplikatsioon!F149)</f>
        <v>13.1</v>
      </c>
      <c r="F147" s="23" t="str">
        <f>IF(Eksplikatsioon!H149=0,"",Eksplikatsioon!H149)</f>
        <v/>
      </c>
      <c r="G147" s="23" t="str">
        <f>IF(Eksplikatsioon!J149=0,"",Eksplikatsioon!J149)</f>
        <v>Ühiskasutuses korruse pind</v>
      </c>
      <c r="H147" s="23" t="str">
        <f>IF(Eksplikatsioon!K149=0,"",Eksplikatsioon!K149)</f>
        <v/>
      </c>
      <c r="I147" s="23" t="str">
        <f>IF(Eksplikatsioon!L149=0,"",Eksplikatsioon!L149)</f>
        <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x14ac:dyDescent="0.25">
      <c r="A148" s="23" t="str">
        <f>IF(Eksplikatsioon!A150=0,"",Eksplikatsioon!A150)</f>
        <v>02</v>
      </c>
      <c r="B148" s="56" t="str">
        <f>IF(Eksplikatsioon!B150=0,"",Eksplikatsioon!B150)</f>
        <v>209</v>
      </c>
      <c r="C148" s="23" t="str">
        <f>IF(Eksplikatsioon!C150=0,"",Eksplikatsioon!C150)</f>
        <v>ÜÜRITAV PIND</v>
      </c>
      <c r="D148" s="23" t="str">
        <f>IF(Eksplikatsioon!D150=0,"",Eksplikatsioon!D150)</f>
        <v>WC</v>
      </c>
      <c r="E148" s="54">
        <f>IF(Eksplikatsioon!F150=0,"",Eksplikatsioon!F150)</f>
        <v>3.5</v>
      </c>
      <c r="F148" s="23" t="str">
        <f>IF(Eksplikatsioon!H150=0,"",Eksplikatsioon!H150)</f>
        <v/>
      </c>
      <c r="G148" s="23" t="str">
        <f>IF(Eksplikatsioon!J150=0,"",Eksplikatsioon!J150)</f>
        <v>Ühiskasutuses korruse pind</v>
      </c>
      <c r="H148" s="23" t="str">
        <f>IF(Eksplikatsioon!K150=0,"",Eksplikatsioon!K150)</f>
        <v/>
      </c>
      <c r="I148" s="23" t="str">
        <f>IF(Eksplikatsioon!L150=0,"",Eksplikatsioon!L150)</f>
        <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x14ac:dyDescent="0.25">
      <c r="A149" s="23" t="str">
        <f>IF(Eksplikatsioon!A151=0,"",Eksplikatsioon!A151)</f>
        <v>02</v>
      </c>
      <c r="B149" s="56" t="str">
        <f>IF(Eksplikatsioon!B151=0,"",Eksplikatsioon!B151)</f>
        <v>210</v>
      </c>
      <c r="C149" s="23" t="str">
        <f>IF(Eksplikatsioon!C151=0,"",Eksplikatsioon!C151)</f>
        <v>ÜÜRITAV PIND</v>
      </c>
      <c r="D149" s="23" t="str">
        <f>IF(Eksplikatsioon!D151=0,"",Eksplikatsioon!D151)</f>
        <v>WC</v>
      </c>
      <c r="E149" s="54">
        <f>IF(Eksplikatsioon!F151=0,"",Eksplikatsioon!F151)</f>
        <v>2.8</v>
      </c>
      <c r="F149" s="23" t="str">
        <f>IF(Eksplikatsioon!H151=0,"",Eksplikatsioon!H151)</f>
        <v/>
      </c>
      <c r="G149" s="23" t="str">
        <f>IF(Eksplikatsioon!J151=0,"",Eksplikatsioon!J151)</f>
        <v>Ühiskasutuses korruse pind</v>
      </c>
      <c r="H149" s="23" t="str">
        <f>IF(Eksplikatsioon!K151=0,"",Eksplikatsioon!K151)</f>
        <v/>
      </c>
      <c r="I149" s="23" t="str">
        <f>IF(Eksplikatsioon!L151=0,"",Eksplikatsioon!L151)</f>
        <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x14ac:dyDescent="0.25">
      <c r="A150" s="23" t="str">
        <f>IF(Eksplikatsioon!A152=0,"",Eksplikatsioon!A152)</f>
        <v>02</v>
      </c>
      <c r="B150" s="56" t="str">
        <f>IF(Eksplikatsioon!B152=0,"",Eksplikatsioon!B152)</f>
        <v>211</v>
      </c>
      <c r="C150" s="23" t="str">
        <f>IF(Eksplikatsioon!C152=0,"",Eksplikatsioon!C152)</f>
        <v>ÜÜRITAV PIND</v>
      </c>
      <c r="D150" s="23" t="str">
        <f>IF(Eksplikatsioon!D152=0,"",Eksplikatsioon!D152)</f>
        <v>WC</v>
      </c>
      <c r="E150" s="54">
        <f>IF(Eksplikatsioon!F152=0,"",Eksplikatsioon!F152)</f>
        <v>5.4</v>
      </c>
      <c r="F150" s="23" t="str">
        <f>IF(Eksplikatsioon!H152=0,"",Eksplikatsioon!H152)</f>
        <v/>
      </c>
      <c r="G150" s="23" t="str">
        <f>IF(Eksplikatsioon!J152=0,"",Eksplikatsioon!J152)</f>
        <v>Ühiskasutuses korruse pind</v>
      </c>
      <c r="H150" s="23" t="str">
        <f>IF(Eksplikatsioon!K152=0,"",Eksplikatsioon!K152)</f>
        <v/>
      </c>
      <c r="I150" s="23" t="str">
        <f>IF(Eksplikatsioon!L152=0,"",Eksplikatsioon!L152)</f>
        <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x14ac:dyDescent="0.25">
      <c r="A151" s="23" t="str">
        <f>IF(Eksplikatsioon!A153=0,"",Eksplikatsioon!A153)</f>
        <v>02</v>
      </c>
      <c r="B151" s="56" t="str">
        <f>IF(Eksplikatsioon!B153=0,"",Eksplikatsioon!B153)</f>
        <v>212a</v>
      </c>
      <c r="C151" s="23" t="str">
        <f>IF(Eksplikatsioon!C153=0,"",Eksplikatsioon!C153)</f>
        <v>ÜÜRITAV PIND</v>
      </c>
      <c r="D151" s="23" t="str">
        <f>IF(Eksplikatsioon!D153=0,"",Eksplikatsioon!D153)</f>
        <v>Nõupidamise ruum</v>
      </c>
      <c r="E151" s="54">
        <f>IF(Eksplikatsioon!F153=0,"",Eksplikatsioon!F153)</f>
        <v>85.4</v>
      </c>
      <c r="F151" s="23" t="str">
        <f>IF(Eksplikatsioon!H153=0,"",Eksplikatsioon!H153)</f>
        <v>RAM, TK</v>
      </c>
      <c r="G151" s="23" t="str">
        <f>IF(Eksplikatsioon!J153=0,"",Eksplikatsioon!J153)</f>
        <v>Ühiskasutuses muu pind (muu)</v>
      </c>
      <c r="H151" s="23" t="str">
        <f>IF(Eksplikatsioon!K153=0,"",Eksplikatsioon!K153)</f>
        <v/>
      </c>
      <c r="I151" s="23" t="str">
        <f>IF(Eksplikatsioon!L153=0,"",Eksplikatsioon!L153)</f>
        <v/>
      </c>
      <c r="J151" s="29">
        <f>IFERROR(IF($G151=Tabelid!$L$6,Eksplikatsioon!O153/SUM(Eksplikatsioon!$O153:'Eksplikatsioon'!$AG153),IF($G151=Tabelid!$L$4,IFERROR(SUMIFS($E:$E,$G:$G,Tabelid!$L$1,$C:$C,Tabelid!$J$4,$H:$H,J$2,$A:$A,$A151)/SUMIFS($E:$E,$G:$G,Tabelid!$L$1,$C:$C,Tabelid!$J$4,$A:$A,$A151),0),IF($G151=Tabelid!$L$5,IFERROR(SUMIFS($E:$E,$G:$G,Tabelid!$L$1,$C:$C,Tabelid!$J$4,$H:$H,J$2)/SUMIFS($E:$E,$G:$G,Tabelid!$L$1,$C:$C,Tabelid!$J$4),0),""))),"")</f>
        <v>0.75</v>
      </c>
      <c r="K151" s="29">
        <f>IFERROR(IF($G151=Tabelid!$L$6,Eksplikatsioon!P153/SUM(Eksplikatsioon!$O153:'Eksplikatsioon'!$AG153),IF($G151=Tabelid!$L$4,IFERROR(SUMIFS($E:$E,$G:$G,Tabelid!$L$1,$C:$C,Tabelid!$J$4,$H:$H,K$2,$A:$A,$A151)/SUMIFS($E:$E,$G:$G,Tabelid!$L$1,$C:$C,Tabelid!$J$4,$A:$A,$A151),0),IF($G151=Tabelid!$L$5,IFERROR(SUMIFS($E:$E,$G:$G,Tabelid!$L$1,$C:$C,Tabelid!$J$4,$H:$H,K$2)/SUMIFS($E:$E,$G:$G,Tabelid!$L$1,$C:$C,Tabelid!$J$4),0),""))),"")</f>
        <v>0</v>
      </c>
      <c r="L151" s="29">
        <f>IFERROR(IF($G151=Tabelid!$L$6,Eksplikatsioon!Q153/SUM(Eksplikatsioon!$O153:'Eksplikatsioon'!$AG153),IF($G151=Tabelid!$L$4,IFERROR(SUMIFS($E:$E,$G:$G,Tabelid!$L$1,$C:$C,Tabelid!$J$4,$H:$H,L$2,$A:$A,$A151)/SUMIFS($E:$E,$G:$G,Tabelid!$L$1,$C:$C,Tabelid!$J$4,$A:$A,$A151),0),IF($G151=Tabelid!$L$5,IFERROR(SUMIFS($E:$E,$G:$G,Tabelid!$L$1,$C:$C,Tabelid!$J$4,$H:$H,L$2)/SUMIFS($E:$E,$G:$G,Tabelid!$L$1,$C:$C,Tabelid!$J$4),0),""))),"")</f>
        <v>0.25</v>
      </c>
      <c r="M151" s="29">
        <f>IFERROR(IF($G151=Tabelid!$L$6,Eksplikatsioon!R153/SUM(Eksplikatsioon!$O153:'Eksplikatsioon'!$AG153),IF($G151=Tabelid!$L$4,IFERROR(SUMIFS($E:$E,$G:$G,Tabelid!$L$1,$C:$C,Tabelid!$J$4,$H:$H,M$2,$A:$A,$A151)/SUMIFS($E:$E,$G:$G,Tabelid!$L$1,$C:$C,Tabelid!$J$4,$A:$A,$A151),0),IF($G151=Tabelid!$L$5,IFERROR(SUMIFS($E:$E,$G:$G,Tabelid!$L$1,$C:$C,Tabelid!$J$4,$H:$H,M$2)/SUMIFS($E:$E,$G:$G,Tabelid!$L$1,$C:$C,Tabelid!$J$4),0),""))),"")</f>
        <v>0</v>
      </c>
      <c r="N151" s="29">
        <f>IFERROR(IF($G151=Tabelid!$L$6,Eksplikatsioon!S153/SUM(Eksplikatsioon!$O153:'Eksplikatsioon'!$AG153),IF($G151=Tabelid!$L$4,IFERROR(SUMIFS($E:$E,$G:$G,Tabelid!$L$1,$C:$C,Tabelid!$J$4,$H:$H,N$2,$A:$A,$A151)/SUMIFS($E:$E,$G:$G,Tabelid!$L$1,$C:$C,Tabelid!$J$4,$A:$A,$A151),0),IF($G151=Tabelid!$L$5,IFERROR(SUMIFS($E:$E,$G:$G,Tabelid!$L$1,$C:$C,Tabelid!$J$4,$H:$H,N$2)/SUMIFS($E:$E,$G:$G,Tabelid!$L$1,$C:$C,Tabelid!$J$4),0),""))),"")</f>
        <v>0</v>
      </c>
      <c r="O151" s="29">
        <f>IFERROR(IF($G151=Tabelid!$L$6,Eksplikatsioon!T153/SUM(Eksplikatsioon!$O153:'Eksplikatsioon'!$AG153),IF($G151=Tabelid!$L$4,IFERROR(SUMIFS($E:$E,$G:$G,Tabelid!$L$1,$C:$C,Tabelid!$J$4,$H:$H,O$2,$A:$A,$A151)/SUMIFS($E:$E,$G:$G,Tabelid!$L$1,$C:$C,Tabelid!$J$4,$A:$A,$A151),0),IF($G151=Tabelid!$L$5,IFERROR(SUMIFS($E:$E,$G:$G,Tabelid!$L$1,$C:$C,Tabelid!$J$4,$H:$H,O$2)/SUMIFS($E:$E,$G:$G,Tabelid!$L$1,$C:$C,Tabelid!$J$4),0),""))),"")</f>
        <v>0</v>
      </c>
      <c r="P151" s="29">
        <f>IFERROR(IF($G151=Tabelid!$L$6,Eksplikatsioon!U153/SUM(Eksplikatsioon!$O153:'Eksplikatsioon'!$AG153),IF($G151=Tabelid!$L$4,IFERROR(SUMIFS($E:$E,$G:$G,Tabelid!$L$1,$C:$C,Tabelid!$J$4,$H:$H,P$2,$A:$A,$A151)/SUMIFS($E:$E,$G:$G,Tabelid!$L$1,$C:$C,Tabelid!$J$4,$A:$A,$A151),0),IF($G151=Tabelid!$L$5,IFERROR(SUMIFS($E:$E,$G:$G,Tabelid!$L$1,$C:$C,Tabelid!$J$4,$H:$H,P$2)/SUMIFS($E:$E,$G:$G,Tabelid!$L$1,$C:$C,Tabelid!$J$4),0),""))),"")</f>
        <v>0</v>
      </c>
      <c r="Q151" s="29">
        <f>IFERROR(IF($G151=Tabelid!$L$6,Eksplikatsioon!V153/SUM(Eksplikatsioon!$O153:'Eksplikatsioon'!$AG153),IF($G151=Tabelid!$L$4,IFERROR(SUMIFS($E:$E,$G:$G,Tabelid!$L$1,$C:$C,Tabelid!$J$4,$H:$H,Q$2,$A:$A,$A151)/SUMIFS($E:$E,$G:$G,Tabelid!$L$1,$C:$C,Tabelid!$J$4,$A:$A,$A151),0),IF($G151=Tabelid!$L$5,IFERROR(SUMIFS($E:$E,$G:$G,Tabelid!$L$1,$C:$C,Tabelid!$J$4,$H:$H,Q$2)/SUMIFS($E:$E,$G:$G,Tabelid!$L$1,$C:$C,Tabelid!$J$4),0),""))),"")</f>
        <v>0</v>
      </c>
      <c r="R151" s="29">
        <f>IFERROR(IF($G151=Tabelid!$L$6,Eksplikatsioon!W153/SUM(Eksplikatsioon!$O153:'Eksplikatsioon'!$AG153),IF($G151=Tabelid!$L$4,IFERROR(SUMIFS($E:$E,$G:$G,Tabelid!$L$1,$C:$C,Tabelid!$J$4,$H:$H,R$2,$A:$A,$A151)/SUMIFS($E:$E,$G:$G,Tabelid!$L$1,$C:$C,Tabelid!$J$4,$A:$A,$A151),0),IF($G151=Tabelid!$L$5,IFERROR(SUMIFS($E:$E,$G:$G,Tabelid!$L$1,$C:$C,Tabelid!$J$4,$H:$H,R$2)/SUMIFS($E:$E,$G:$G,Tabelid!$L$1,$C:$C,Tabelid!$J$4),0),""))),"")</f>
        <v>0</v>
      </c>
      <c r="S151" s="29">
        <f>IFERROR(IF($G151=Tabelid!$L$6,Eksplikatsioon!X153/SUM(Eksplikatsioon!$O153:'Eksplikatsioon'!$AG153),IF($G151=Tabelid!$L$4,IFERROR(SUMIFS($E:$E,$G:$G,Tabelid!$L$1,$C:$C,Tabelid!$J$4,$H:$H,S$2,$A:$A,$A151)/SUMIFS($E:$E,$G:$G,Tabelid!$L$1,$C:$C,Tabelid!$J$4,$A:$A,$A151),0),IF($G151=Tabelid!$L$5,IFERROR(SUMIFS($E:$E,$G:$G,Tabelid!$L$1,$C:$C,Tabelid!$J$4,$H:$H,S$2)/SUMIFS($E:$E,$G:$G,Tabelid!$L$1,$C:$C,Tabelid!$J$4),0),""))),"")</f>
        <v>0</v>
      </c>
      <c r="T151" s="29">
        <f>IFERROR(IF($G151=Tabelid!$L$6,Eksplikatsioon!Y153/SUM(Eksplikatsioon!$O153:'Eksplikatsioon'!$AG153),IF($G151=Tabelid!$L$4,IFERROR(SUMIFS($E:$E,$G:$G,Tabelid!$L$1,$C:$C,Tabelid!$J$4,$H:$H,T$2,$A:$A,$A151)/SUMIFS($E:$E,$G:$G,Tabelid!$L$1,$C:$C,Tabelid!$J$4,$A:$A,$A151),0),IF($G151=Tabelid!$L$5,IFERROR(SUMIFS($E:$E,$G:$G,Tabelid!$L$1,$C:$C,Tabelid!$J$4,$H:$H,T$2)/SUMIFS($E:$E,$G:$G,Tabelid!$L$1,$C:$C,Tabelid!$J$4),0),""))),"")</f>
        <v>0</v>
      </c>
      <c r="U151" s="29">
        <f>IFERROR(IF($G151=Tabelid!$L$6,Eksplikatsioon!Z153/SUM(Eksplikatsioon!$O153:'Eksplikatsioon'!$AG153),IF($G151=Tabelid!$L$4,IFERROR(SUMIFS($E:$E,$G:$G,Tabelid!$L$1,$C:$C,Tabelid!$J$4,$H:$H,U$2,$A:$A,$A151)/SUMIFS($E:$E,$G:$G,Tabelid!$L$1,$C:$C,Tabelid!$J$4,$A:$A,$A151),0),IF($G151=Tabelid!$L$5,IFERROR(SUMIFS($E:$E,$G:$G,Tabelid!$L$1,$C:$C,Tabelid!$J$4,$H:$H,U$2)/SUMIFS($E:$E,$G:$G,Tabelid!$L$1,$C:$C,Tabelid!$J$4),0),""))),"")</f>
        <v>0</v>
      </c>
      <c r="V151" s="29">
        <f>IFERROR(IF($G151=Tabelid!$L$6,Eksplikatsioon!AA153/SUM(Eksplikatsioon!$O153:'Eksplikatsioon'!$AG153),IF($G151=Tabelid!$L$4,IFERROR(SUMIFS($E:$E,$G:$G,Tabelid!$L$1,$C:$C,Tabelid!$J$4,$H:$H,V$2,$A:$A,$A151)/SUMIFS($E:$E,$G:$G,Tabelid!$L$1,$C:$C,Tabelid!$J$4,$A:$A,$A151),0),IF($G151=Tabelid!$L$5,IFERROR(SUMIFS($E:$E,$G:$G,Tabelid!$L$1,$C:$C,Tabelid!$J$4,$H:$H,V$2)/SUMIFS($E:$E,$G:$G,Tabelid!$L$1,$C:$C,Tabelid!$J$4),0),""))),"")</f>
        <v>0</v>
      </c>
      <c r="W151" s="29">
        <f>IFERROR(IF($G151=Tabelid!$L$6,Eksplikatsioon!AB153/SUM(Eksplikatsioon!$O153:'Eksplikatsioon'!$AG153),IF($G151=Tabelid!$L$4,IFERROR(SUMIFS($E:$E,$G:$G,Tabelid!$L$1,$C:$C,Tabelid!$J$4,$H:$H,W$2,$A:$A,$A151)/SUMIFS($E:$E,$G:$G,Tabelid!$L$1,$C:$C,Tabelid!$J$4,$A:$A,$A151),0),IF($G151=Tabelid!$L$5,IFERROR(SUMIFS($E:$E,$G:$G,Tabelid!$L$1,$C:$C,Tabelid!$J$4,$H:$H,W$2)/SUMIFS($E:$E,$G:$G,Tabelid!$L$1,$C:$C,Tabelid!$J$4),0),""))),"")</f>
        <v>0</v>
      </c>
      <c r="X151" s="29">
        <f>IFERROR(IF($G151=Tabelid!$L$6,Eksplikatsioon!AC153/SUM(Eksplikatsioon!$O153:'Eksplikatsioon'!$AG153),IF($G151=Tabelid!$L$4,IFERROR(SUMIFS($E:$E,$G:$G,Tabelid!$L$1,$C:$C,Tabelid!$J$4,$H:$H,X$2,$A:$A,$A151)/SUMIFS($E:$E,$G:$G,Tabelid!$L$1,$C:$C,Tabelid!$J$4,$A:$A,$A151),0),IF($G151=Tabelid!$L$5,IFERROR(SUMIFS($E:$E,$G:$G,Tabelid!$L$1,$C:$C,Tabelid!$J$4,$H:$H,X$2)/SUMIFS($E:$E,$G:$G,Tabelid!$L$1,$C:$C,Tabelid!$J$4),0),""))),"")</f>
        <v>0</v>
      </c>
      <c r="Y151" s="29">
        <f>IFERROR(IF($G151=Tabelid!$L$6,Eksplikatsioon!AD153/SUM(Eksplikatsioon!$O153:'Eksplikatsioon'!$AG153),IF($G151=Tabelid!$L$4,IFERROR(SUMIFS($E:$E,$G:$G,Tabelid!$L$1,$C:$C,Tabelid!$J$4,$H:$H,Y$2,$A:$A,$A151)/SUMIFS($E:$E,$G:$G,Tabelid!$L$1,$C:$C,Tabelid!$J$4,$A:$A,$A151),0),IF($G151=Tabelid!$L$5,IFERROR(SUMIFS($E:$E,$G:$G,Tabelid!$L$1,$C:$C,Tabelid!$J$4,$H:$H,Y$2)/SUMIFS($E:$E,$G:$G,Tabelid!$L$1,$C:$C,Tabelid!$J$4),0),""))),"")</f>
        <v>0</v>
      </c>
      <c r="Z151" s="29">
        <f>IFERROR(IF($G151=Tabelid!$L$6,Eksplikatsioon!AE153/SUM(Eksplikatsioon!$O153:'Eksplikatsioon'!$AG153),IF($G151=Tabelid!$L$4,IFERROR(SUMIFS($E:$E,$G:$G,Tabelid!$L$1,$C:$C,Tabelid!$J$4,$H:$H,Z$2,$A:$A,$A151)/SUMIFS($E:$E,$G:$G,Tabelid!$L$1,$C:$C,Tabelid!$J$4,$A:$A,$A151),0),IF($G151=Tabelid!$L$5,IFERROR(SUMIFS($E:$E,$G:$G,Tabelid!$L$1,$C:$C,Tabelid!$J$4,$H:$H,Z$2)/SUMIFS($E:$E,$G:$G,Tabelid!$L$1,$C:$C,Tabelid!$J$4),0),""))),"")</f>
        <v>0</v>
      </c>
      <c r="AA151" s="29">
        <f>IFERROR(IF($G151=Tabelid!$L$6,Eksplikatsioon!AF153/SUM(Eksplikatsioon!$O153:'Eksplikatsioon'!$AG153),IF($G151=Tabelid!$L$4,IFERROR(SUMIFS($E:$E,$G:$G,Tabelid!$L$1,$C:$C,Tabelid!$J$4,$H:$H,AA$2,$A:$A,$A151)/SUMIFS($E:$E,$G:$G,Tabelid!$L$1,$C:$C,Tabelid!$J$4,$A:$A,$A151),0),IF($G151=Tabelid!$L$5,IFERROR(SUMIFS($E:$E,$G:$G,Tabelid!$L$1,$C:$C,Tabelid!$J$4,$H:$H,AA$2)/SUMIFS($E:$E,$G:$G,Tabelid!$L$1,$C:$C,Tabelid!$J$4),0),""))),"")</f>
        <v>0</v>
      </c>
      <c r="AB151" s="29">
        <f>IFERROR(IF($G151=Tabelid!$L$6,Eksplikatsioon!AG153/SUM(Eksplikatsioon!$O153:'Eksplikatsioon'!$AG153),IF($G151=Tabelid!$L$4,IFERROR(SUMIFS($E:$E,$G:$G,Tabelid!$L$1,$C:$C,Tabelid!$J$4,$H:$H,AB$2,$A:$A,$A151)/SUMIFS($E:$E,$G:$G,Tabelid!$L$1,$C:$C,Tabelid!$J$4,$A:$A,$A151),0),IF($G151=Tabelid!$L$5,IFERROR(SUMIFS($E:$E,$G:$G,Tabelid!$L$1,$C:$C,Tabelid!$J$4,$H:$H,AB$2)/SUMIFS($E:$E,$G:$G,Tabelid!$L$1,$C:$C,Tabelid!$J$4),0),""))),"")</f>
        <v>0</v>
      </c>
      <c r="AC151" s="29">
        <f>IFERROR(IF($G151=Tabelid!$L$6,$E151*J151,IFERROR($E151*J151/SUM($J151:$AB151)*(Eksplikatsioon!O153)/SUMPRODUCT($J151:$AB151,Eksplikatsioon!$O153:$AG153),"")),"")</f>
        <v>64.050000000000011</v>
      </c>
      <c r="AD151" s="29">
        <f>IFERROR(IF($G151=Tabelid!$L$6,$E151*K151,IFERROR($E151*K151/SUM($J151:$AB151)*(Eksplikatsioon!P153)/SUMPRODUCT($J151:$AB151,Eksplikatsioon!$O153:$AG153),"")),"")</f>
        <v>0</v>
      </c>
      <c r="AE151" s="29">
        <f>IFERROR(IF($G151=Tabelid!$L$6,$E151*L151,IFERROR($E151*L151/SUM($J151:$AB151)*(Eksplikatsioon!Q153)/SUMPRODUCT($J151:$AB151,Eksplikatsioon!$O153:$AG153),"")),"")</f>
        <v>21.35</v>
      </c>
      <c r="AF151" s="29">
        <f>IFERROR(IF($G151=Tabelid!$L$6,$E151*M151,IFERROR($E151*M151/SUM($J151:$AB151)*(Eksplikatsioon!R153)/SUMPRODUCT($J151:$AB151,Eksplikatsioon!$O153:$AG153),"")),"")</f>
        <v>0</v>
      </c>
      <c r="AG151" s="29">
        <f>IFERROR(IF($G151=Tabelid!$L$6,$E151*N151,IFERROR($E151*N151/SUM($J151:$AB151)*(Eksplikatsioon!S153)/SUMPRODUCT($J151:$AB151,Eksplikatsioon!$O153:$AG153),"")),"")</f>
        <v>0</v>
      </c>
      <c r="AH151" s="29">
        <f>IFERROR(IF($G151=Tabelid!$L$6,$E151*O151,IFERROR($E151*O151/SUM($J151:$AB151)*(Eksplikatsioon!T153)/SUMPRODUCT($J151:$AB151,Eksplikatsioon!$O153:$AG153),"")),"")</f>
        <v>0</v>
      </c>
      <c r="AI151" s="29">
        <f>IFERROR(IF($G151=Tabelid!$L$6,$E151*P151,IFERROR($E151*P151/SUM($J151:$AB151)*(Eksplikatsioon!U153)/SUMPRODUCT($J151:$AB151,Eksplikatsioon!$O153:$AG153),"")),"")</f>
        <v>0</v>
      </c>
      <c r="AJ151" s="29">
        <f>IFERROR(IF($G151=Tabelid!$L$6,$E151*Q151,IFERROR($E151*Q151/SUM($J151:$AB151)*(Eksplikatsioon!V153)/SUMPRODUCT($J151:$AB151,Eksplikatsioon!$O153:$AG153),"")),"")</f>
        <v>0</v>
      </c>
      <c r="AK151" s="29">
        <f>IFERROR(IF($G151=Tabelid!$L$6,$E151*R151,IFERROR($E151*R151/SUM($J151:$AB151)*(Eksplikatsioon!W153)/SUMPRODUCT($J151:$AB151,Eksplikatsioon!$O153:$AG153),"")),"")</f>
        <v>0</v>
      </c>
      <c r="AL151" s="29">
        <f>IFERROR(IF($G151=Tabelid!$L$6,$E151*S151,IFERROR($E151*S151/SUM($J151:$AB151)*(Eksplikatsioon!X153)/SUMPRODUCT($J151:$AB151,Eksplikatsioon!$O153:$AG153),"")),"")</f>
        <v>0</v>
      </c>
      <c r="AM151" s="29">
        <f>IFERROR(IF($G151=Tabelid!$L$6,$E151*T151,IFERROR($E151*T151/SUM($J151:$AB151)*(Eksplikatsioon!Y153)/SUMPRODUCT($J151:$AB151,Eksplikatsioon!$O153:$AG153),"")),"")</f>
        <v>0</v>
      </c>
      <c r="AN151" s="29">
        <f>IFERROR(IF($G151=Tabelid!$L$6,$E151*U151,IFERROR($E151*U151/SUM($J151:$AB151)*(Eksplikatsioon!Z153)/SUMPRODUCT($J151:$AB151,Eksplikatsioon!$O153:$AG153),"")),"")</f>
        <v>0</v>
      </c>
      <c r="AO151" s="29">
        <f>IFERROR(IF($G151=Tabelid!$L$6,$E151*V151,IFERROR($E151*V151/SUM($J151:$AB151)*(Eksplikatsioon!AA153)/SUMPRODUCT($J151:$AB151,Eksplikatsioon!$O153:$AG153),"")),"")</f>
        <v>0</v>
      </c>
      <c r="AP151" s="29">
        <f>IFERROR(IF($G151=Tabelid!$L$6,$E151*W151,IFERROR($E151*W151/SUM($J151:$AB151)*(Eksplikatsioon!AB153)/SUMPRODUCT($J151:$AB151,Eksplikatsioon!$O153:$AG153),"")),"")</f>
        <v>0</v>
      </c>
      <c r="AQ151" s="29">
        <f>IFERROR(IF($G151=Tabelid!$L$6,$E151*X151,IFERROR($E151*X151/SUM($J151:$AB151)*(Eksplikatsioon!AC153)/SUMPRODUCT($J151:$AB151,Eksplikatsioon!$O153:$AG153),"")),"")</f>
        <v>0</v>
      </c>
      <c r="AR151" s="29">
        <f>IFERROR(IF($G151=Tabelid!$L$6,$E151*Y151,IFERROR($E151*Y151/SUM($J151:$AB151)*(Eksplikatsioon!AD153)/SUMPRODUCT($J151:$AB151,Eksplikatsioon!$O153:$AG153),"")),"")</f>
        <v>0</v>
      </c>
      <c r="AS151" s="29">
        <f>IFERROR(IF($G151=Tabelid!$L$6,$E151*Z151,IFERROR($E151*Z151/SUM($J151:$AB151)*(Eksplikatsioon!AE153)/SUMPRODUCT($J151:$AB151,Eksplikatsioon!$O153:$AG153),"")),"")</f>
        <v>0</v>
      </c>
      <c r="AT151" s="29">
        <f>IFERROR(IF($G151=Tabelid!$L$6,$E151*AA151,IFERROR($E151*AA151/SUM($J151:$AB151)*(Eksplikatsioon!AF153)/SUMPRODUCT($J151:$AB151,Eksplikatsioon!$O153:$AG153),"")),"")</f>
        <v>0</v>
      </c>
      <c r="AU151" s="29">
        <f>IFERROR(IF($G151=Tabelid!$L$6,$E151*AB151,IFERROR($E151*AB151/SUM($J151:$AB151)*(Eksplikatsioon!AG153)/SUMPRODUCT($J151:$AB151,Eksplikatsioon!$O153:$AG153),"")),"")</f>
        <v>0</v>
      </c>
    </row>
    <row r="152" spans="1:47" x14ac:dyDescent="0.25">
      <c r="A152" s="23" t="str">
        <f>IF(Eksplikatsioon!A154=0,"",Eksplikatsioon!A154)</f>
        <v>02</v>
      </c>
      <c r="B152" s="56" t="str">
        <f>IF(Eksplikatsioon!B154=0,"",Eksplikatsioon!B154)</f>
        <v>213</v>
      </c>
      <c r="C152" s="23" t="str">
        <f>IF(Eksplikatsioon!C154=0,"",Eksplikatsioon!C154)</f>
        <v>TEHNOPIND</v>
      </c>
      <c r="D152" s="23" t="str">
        <f>IF(Eksplikatsioon!D154=0,"",Eksplikatsioon!D154)</f>
        <v>Elektrikilp</v>
      </c>
      <c r="E152" s="54">
        <f>IF(Eksplikatsioon!F154=0,"",Eksplikatsioon!F154)</f>
        <v>2.8</v>
      </c>
      <c r="F152" s="23" t="str">
        <f>IF(Eksplikatsioon!H154=0,"",Eksplikatsioon!H154)</f>
        <v/>
      </c>
      <c r="G152" s="23" t="str">
        <f>IF(Eksplikatsioon!J154=0,"",Eksplikatsioon!J154)</f>
        <v/>
      </c>
      <c r="H152" s="23" t="str">
        <f>IF(Eksplikatsioon!K154=0,"",Eksplikatsioon!K154)</f>
        <v/>
      </c>
      <c r="I152" s="23" t="str">
        <f>IF(Eksplikatsioon!L154=0,"",Eksplikatsioon!L154)</f>
        <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x14ac:dyDescent="0.25">
      <c r="A153" s="23" t="str">
        <f>IF(Eksplikatsioon!A155=0,"",Eksplikatsioon!A155)</f>
        <v>02</v>
      </c>
      <c r="B153" s="56" t="str">
        <f>IF(Eksplikatsioon!B155=0,"",Eksplikatsioon!B155)</f>
        <v>214</v>
      </c>
      <c r="C153" s="23" t="str">
        <f>IF(Eksplikatsioon!C155=0,"",Eksplikatsioon!C155)</f>
        <v>ÜÜRITAV PIND</v>
      </c>
      <c r="D153" s="23" t="str">
        <f>IF(Eksplikatsioon!D155=0,"",Eksplikatsioon!D155)</f>
        <v>Ooteruum/Teenindusruum</v>
      </c>
      <c r="E153" s="54">
        <f>IF(Eksplikatsioon!F155=0,"",Eksplikatsioon!F155)</f>
        <v>75.400000000000006</v>
      </c>
      <c r="F153" s="23" t="str">
        <f>IF(Eksplikatsioon!H155=0,"",Eksplikatsioon!H155)</f>
        <v>Töötukassa</v>
      </c>
      <c r="G153" s="23" t="str">
        <f>IF(Eksplikatsioon!J155=0,"",Eksplikatsioon!J155)</f>
        <v>Ainukasutuses pind</v>
      </c>
      <c r="H153" s="23" t="str">
        <f>IF(Eksplikatsioon!K155=0,"",Eksplikatsioon!K155)</f>
        <v>Eesti Töötukassa</v>
      </c>
      <c r="I153" s="23" t="str">
        <f>IF(Eksplikatsioon!L155=0,"",Eksplikatsioon!L155)</f>
        <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x14ac:dyDescent="0.25">
      <c r="A154" s="23" t="str">
        <f>IF(Eksplikatsioon!A156=0,"",Eksplikatsioon!A156)</f>
        <v>02</v>
      </c>
      <c r="B154" s="56" t="str">
        <f>IF(Eksplikatsioon!B156=0,"",Eksplikatsioon!B156)</f>
        <v>215</v>
      </c>
      <c r="C154" s="23" t="str">
        <f>IF(Eksplikatsioon!C156=0,"",Eksplikatsioon!C156)</f>
        <v>ÜÜRITAV PIND</v>
      </c>
      <c r="D154" s="23" t="str">
        <f>IF(Eksplikatsioon!D156=0,"",Eksplikatsioon!D156)</f>
        <v>Ooteruum/Teenindusruum</v>
      </c>
      <c r="E154" s="54">
        <f>IF(Eksplikatsioon!F156=0,"",Eksplikatsioon!F156)</f>
        <v>58</v>
      </c>
      <c r="F154" s="23" t="str">
        <f>IF(Eksplikatsioon!H156=0,"",Eksplikatsioon!H156)</f>
        <v>Töötukassa</v>
      </c>
      <c r="G154" s="23" t="str">
        <f>IF(Eksplikatsioon!J156=0,"",Eksplikatsioon!J156)</f>
        <v>Ainukasutuses pind</v>
      </c>
      <c r="H154" s="23" t="str">
        <f>IF(Eksplikatsioon!K156=0,"",Eksplikatsioon!K156)</f>
        <v>Eesti Töötukassa</v>
      </c>
      <c r="I154" s="23" t="str">
        <f>IF(Eksplikatsioon!L156=0,"",Eksplikatsioon!L156)</f>
        <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x14ac:dyDescent="0.25">
      <c r="A155" s="23" t="str">
        <f>IF(Eksplikatsioon!A157=0,"",Eksplikatsioon!A157)</f>
        <v>02</v>
      </c>
      <c r="B155" s="56" t="str">
        <f>IF(Eksplikatsioon!B157=0,"",Eksplikatsioon!B157)</f>
        <v>215a</v>
      </c>
      <c r="C155" s="23" t="str">
        <f>IF(Eksplikatsioon!C157=0,"",Eksplikatsioon!C157)</f>
        <v>ÜÜRITAV PIND</v>
      </c>
      <c r="D155" s="23" t="str">
        <f>IF(Eksplikatsioon!D157=0,"",Eksplikatsioon!D157)</f>
        <v>Nõupidamise ruum</v>
      </c>
      <c r="E155" s="54">
        <f>IF(Eksplikatsioon!F157=0,"",Eksplikatsioon!F157)</f>
        <v>14.3</v>
      </c>
      <c r="F155" s="23" t="str">
        <f>IF(Eksplikatsioon!H157=0,"",Eksplikatsioon!H157)</f>
        <v>Töötukassa</v>
      </c>
      <c r="G155" s="23" t="str">
        <f>IF(Eksplikatsioon!J157=0,"",Eksplikatsioon!J157)</f>
        <v>Ainukasutuses pind</v>
      </c>
      <c r="H155" s="23" t="str">
        <f>IF(Eksplikatsioon!K157=0,"",Eksplikatsioon!K157)</f>
        <v>Eesti Töötukassa</v>
      </c>
      <c r="I155" s="23" t="str">
        <f>IF(Eksplikatsioon!L157=0,"",Eksplikatsioon!L157)</f>
        <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x14ac:dyDescent="0.25">
      <c r="A156" s="23" t="str">
        <f>IF(Eksplikatsioon!A158=0,"",Eksplikatsioon!A158)</f>
        <v>02</v>
      </c>
      <c r="B156" s="56" t="str">
        <f>IF(Eksplikatsioon!B158=0,"",Eksplikatsioon!B158)</f>
        <v>216</v>
      </c>
      <c r="C156" s="23" t="str">
        <f>IF(Eksplikatsioon!C158=0,"",Eksplikatsioon!C158)</f>
        <v>ÜÜRITAV PIND</v>
      </c>
      <c r="D156" s="23" t="str">
        <f>IF(Eksplikatsioon!D158=0,"",Eksplikatsioon!D158)</f>
        <v>Koridor</v>
      </c>
      <c r="E156" s="54">
        <f>IF(Eksplikatsioon!F158=0,"",Eksplikatsioon!F158)</f>
        <v>86.9</v>
      </c>
      <c r="F156" s="23" t="str">
        <f>IF(Eksplikatsioon!H158=0,"",Eksplikatsioon!H158)</f>
        <v/>
      </c>
      <c r="G156" s="23" t="str">
        <f>IF(Eksplikatsioon!J158=0,"",Eksplikatsioon!J158)</f>
        <v>Ainukasutuses pind</v>
      </c>
      <c r="H156" s="23" t="str">
        <f>IF(Eksplikatsioon!K158=0,"",Eksplikatsioon!K158)</f>
        <v>Eesti Töötukassa</v>
      </c>
      <c r="I156" s="23" t="str">
        <f>IF(Eksplikatsioon!L158=0,"",Eksplikatsioon!L158)</f>
        <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x14ac:dyDescent="0.25">
      <c r="A157" s="23" t="str">
        <f>IF(Eksplikatsioon!A159=0,"",Eksplikatsioon!A159)</f>
        <v>02</v>
      </c>
      <c r="B157" s="56" t="str">
        <f>IF(Eksplikatsioon!B159=0,"",Eksplikatsioon!B159)</f>
        <v>217</v>
      </c>
      <c r="C157" s="23" t="str">
        <f>IF(Eksplikatsioon!C159=0,"",Eksplikatsioon!C159)</f>
        <v>ÜÜRITAV PIND</v>
      </c>
      <c r="D157" s="23" t="str">
        <f>IF(Eksplikatsioon!D159=0,"",Eksplikatsioon!D159)</f>
        <v>Kabinet/Büroo</v>
      </c>
      <c r="E157" s="54">
        <f>IF(Eksplikatsioon!F159=0,"",Eksplikatsioon!F159)</f>
        <v>35.5</v>
      </c>
      <c r="F157" s="23" t="str">
        <f>IF(Eksplikatsioon!H159=0,"",Eksplikatsioon!H159)</f>
        <v>Töötukassa</v>
      </c>
      <c r="G157" s="23" t="str">
        <f>IF(Eksplikatsioon!J159=0,"",Eksplikatsioon!J159)</f>
        <v>Ainukasutuses pind</v>
      </c>
      <c r="H157" s="23" t="str">
        <f>IF(Eksplikatsioon!K159=0,"",Eksplikatsioon!K159)</f>
        <v>Eesti Töötukassa</v>
      </c>
      <c r="I157" s="23" t="str">
        <f>IF(Eksplikatsioon!L159=0,"",Eksplikatsioon!L159)</f>
        <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x14ac:dyDescent="0.25">
      <c r="A158" s="23" t="str">
        <f>IF(Eksplikatsioon!A160=0,"",Eksplikatsioon!A160)</f>
        <v>02</v>
      </c>
      <c r="B158" s="56" t="str">
        <f>IF(Eksplikatsioon!B160=0,"",Eksplikatsioon!B160)</f>
        <v>218</v>
      </c>
      <c r="C158" s="23" t="str">
        <f>IF(Eksplikatsioon!C160=0,"",Eksplikatsioon!C160)</f>
        <v>ÜÜRITAV PIND</v>
      </c>
      <c r="D158" s="23" t="str">
        <f>IF(Eksplikatsioon!D160=0,"",Eksplikatsioon!D160)</f>
        <v>Kabinet/Büroo</v>
      </c>
      <c r="E158" s="54">
        <f>IF(Eksplikatsioon!F160=0,"",Eksplikatsioon!F160)</f>
        <v>17.399999999999999</v>
      </c>
      <c r="F158" s="23" t="str">
        <f>IF(Eksplikatsioon!H160=0,"",Eksplikatsioon!H160)</f>
        <v>Töötukassa</v>
      </c>
      <c r="G158" s="23" t="str">
        <f>IF(Eksplikatsioon!J160=0,"",Eksplikatsioon!J160)</f>
        <v>Ainukasutuses pind</v>
      </c>
      <c r="H158" s="23" t="str">
        <f>IF(Eksplikatsioon!K160=0,"",Eksplikatsioon!K160)</f>
        <v>Eesti Töötukassa</v>
      </c>
      <c r="I158" s="23" t="str">
        <f>IF(Eksplikatsioon!L160=0,"",Eksplikatsioon!L160)</f>
        <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x14ac:dyDescent="0.25">
      <c r="A159" s="23" t="str">
        <f>IF(Eksplikatsioon!A161=0,"",Eksplikatsioon!A161)</f>
        <v>02</v>
      </c>
      <c r="B159" s="56" t="str">
        <f>IF(Eksplikatsioon!B161=0,"",Eksplikatsioon!B161)</f>
        <v>219</v>
      </c>
      <c r="C159" s="23" t="str">
        <f>IF(Eksplikatsioon!C161=0,"",Eksplikatsioon!C161)</f>
        <v>ÜÜRITAV PIND</v>
      </c>
      <c r="D159" s="23" t="str">
        <f>IF(Eksplikatsioon!D161=0,"",Eksplikatsioon!D161)</f>
        <v>Kabinet/Büroo</v>
      </c>
      <c r="E159" s="54">
        <f>IF(Eksplikatsioon!F161=0,"",Eksplikatsioon!F161)</f>
        <v>17.5</v>
      </c>
      <c r="F159" s="23" t="str">
        <f>IF(Eksplikatsioon!H161=0,"",Eksplikatsioon!H161)</f>
        <v>Töötukassa</v>
      </c>
      <c r="G159" s="23" t="str">
        <f>IF(Eksplikatsioon!J161=0,"",Eksplikatsioon!J161)</f>
        <v>Ainukasutuses pind</v>
      </c>
      <c r="H159" s="23" t="str">
        <f>IF(Eksplikatsioon!K161=0,"",Eksplikatsioon!K161)</f>
        <v>Eesti Töötukassa</v>
      </c>
      <c r="I159" s="23" t="str">
        <f>IF(Eksplikatsioon!L161=0,"",Eksplikatsioon!L161)</f>
        <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x14ac:dyDescent="0.25">
      <c r="A160" s="23" t="str">
        <f>IF(Eksplikatsioon!A162=0,"",Eksplikatsioon!A162)</f>
        <v>02</v>
      </c>
      <c r="B160" s="56" t="str">
        <f>IF(Eksplikatsioon!B162=0,"",Eksplikatsioon!B162)</f>
        <v>220</v>
      </c>
      <c r="C160" s="23" t="str">
        <f>IF(Eksplikatsioon!C162=0,"",Eksplikatsioon!C162)</f>
        <v>ÜÜRITAV PIND</v>
      </c>
      <c r="D160" s="23" t="str">
        <f>IF(Eksplikatsioon!D162=0,"",Eksplikatsioon!D162)</f>
        <v>Kabinet/Büroo</v>
      </c>
      <c r="E160" s="54">
        <f>IF(Eksplikatsioon!F162=0,"",Eksplikatsioon!F162)</f>
        <v>17.2</v>
      </c>
      <c r="F160" s="23" t="str">
        <f>IF(Eksplikatsioon!H162=0,"",Eksplikatsioon!H162)</f>
        <v>Töötukassa</v>
      </c>
      <c r="G160" s="23" t="str">
        <f>IF(Eksplikatsioon!J162=0,"",Eksplikatsioon!J162)</f>
        <v>Ainukasutuses pind</v>
      </c>
      <c r="H160" s="23" t="str">
        <f>IF(Eksplikatsioon!K162=0,"",Eksplikatsioon!K162)</f>
        <v>Eesti Töötukassa</v>
      </c>
      <c r="I160" s="23" t="str">
        <f>IF(Eksplikatsioon!L162=0,"",Eksplikatsioon!L162)</f>
        <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x14ac:dyDescent="0.25">
      <c r="A161" s="23" t="str">
        <f>IF(Eksplikatsioon!A163=0,"",Eksplikatsioon!A163)</f>
        <v>02</v>
      </c>
      <c r="B161" s="56" t="str">
        <f>IF(Eksplikatsioon!B163=0,"",Eksplikatsioon!B163)</f>
        <v>221</v>
      </c>
      <c r="C161" s="23" t="str">
        <f>IF(Eksplikatsioon!C163=0,"",Eksplikatsioon!C163)</f>
        <v>ÜÜRITAV PIND</v>
      </c>
      <c r="D161" s="23" t="str">
        <f>IF(Eksplikatsioon!D163=0,"",Eksplikatsioon!D163)</f>
        <v>Puhkeruum</v>
      </c>
      <c r="E161" s="54">
        <f>IF(Eksplikatsioon!F163=0,"",Eksplikatsioon!F163)</f>
        <v>35.6</v>
      </c>
      <c r="F161" s="23" t="str">
        <f>IF(Eksplikatsioon!H163=0,"",Eksplikatsioon!H163)</f>
        <v>Töötukassa</v>
      </c>
      <c r="G161" s="23" t="str">
        <f>IF(Eksplikatsioon!J163=0,"",Eksplikatsioon!J163)</f>
        <v>Ainukasutuses pind</v>
      </c>
      <c r="H161" s="23" t="str">
        <f>IF(Eksplikatsioon!K163=0,"",Eksplikatsioon!K163)</f>
        <v>Eesti Töötukassa</v>
      </c>
      <c r="I161" s="23" t="str">
        <f>IF(Eksplikatsioon!L163=0,"",Eksplikatsioon!L163)</f>
        <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x14ac:dyDescent="0.25">
      <c r="A162" s="23" t="str">
        <f>IF(Eksplikatsioon!A164=0,"",Eksplikatsioon!A164)</f>
        <v>02</v>
      </c>
      <c r="B162" s="56" t="str">
        <f>IF(Eksplikatsioon!B164=0,"",Eksplikatsioon!B164)</f>
        <v>222</v>
      </c>
      <c r="C162" s="23" t="str">
        <f>IF(Eksplikatsioon!C164=0,"",Eksplikatsioon!C164)</f>
        <v>ÜÜRITAV PIND</v>
      </c>
      <c r="D162" s="23" t="str">
        <f>IF(Eksplikatsioon!D164=0,"",Eksplikatsioon!D164)</f>
        <v>Abiruum</v>
      </c>
      <c r="E162" s="54">
        <f>IF(Eksplikatsioon!F164=0,"",Eksplikatsioon!F164)</f>
        <v>8.1999999999999993</v>
      </c>
      <c r="F162" s="23" t="str">
        <f>IF(Eksplikatsioon!H164=0,"",Eksplikatsioon!H164)</f>
        <v>Töötukassa</v>
      </c>
      <c r="G162" s="23" t="str">
        <f>IF(Eksplikatsioon!J164=0,"",Eksplikatsioon!J164)</f>
        <v>Ainukasutuses pind</v>
      </c>
      <c r="H162" s="23" t="str">
        <f>IF(Eksplikatsioon!K164=0,"",Eksplikatsioon!K164)</f>
        <v>Eesti Töötukassa</v>
      </c>
      <c r="I162" s="23" t="str">
        <f>IF(Eksplikatsioon!L164=0,"",Eksplikatsioon!L164)</f>
        <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x14ac:dyDescent="0.25">
      <c r="A163" s="23" t="str">
        <f>IF(Eksplikatsioon!A165=0,"",Eksplikatsioon!A165)</f>
        <v>02</v>
      </c>
      <c r="B163" s="56" t="str">
        <f>IF(Eksplikatsioon!B165=0,"",Eksplikatsioon!B165)</f>
        <v>223</v>
      </c>
      <c r="C163" s="23" t="str">
        <f>IF(Eksplikatsioon!C165=0,"",Eksplikatsioon!C165)</f>
        <v>ÜÜRITAV PIND</v>
      </c>
      <c r="D163" s="23" t="str">
        <f>IF(Eksplikatsioon!D165=0,"",Eksplikatsioon!D165)</f>
        <v>Kabinet/Büroo</v>
      </c>
      <c r="E163" s="54">
        <f>IF(Eksplikatsioon!F165=0,"",Eksplikatsioon!F165)</f>
        <v>15.5</v>
      </c>
      <c r="F163" s="23" t="str">
        <f>IF(Eksplikatsioon!H165=0,"",Eksplikatsioon!H165)</f>
        <v>Töötukassa</v>
      </c>
      <c r="G163" s="23" t="str">
        <f>IF(Eksplikatsioon!J165=0,"",Eksplikatsioon!J165)</f>
        <v>Ainukasutuses pind</v>
      </c>
      <c r="H163" s="23" t="str">
        <f>IF(Eksplikatsioon!K165=0,"",Eksplikatsioon!K165)</f>
        <v>Eesti Töötukassa</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x14ac:dyDescent="0.25">
      <c r="A164" s="23" t="str">
        <f>IF(Eksplikatsioon!A166=0,"",Eksplikatsioon!A166)</f>
        <v>02</v>
      </c>
      <c r="B164" s="56" t="str">
        <f>IF(Eksplikatsioon!B166=0,"",Eksplikatsioon!B166)</f>
        <v>224</v>
      </c>
      <c r="C164" s="23" t="str">
        <f>IF(Eksplikatsioon!C166=0,"",Eksplikatsioon!C166)</f>
        <v>ÜÜRITAV PIND</v>
      </c>
      <c r="D164" s="23" t="str">
        <f>IF(Eksplikatsioon!D166=0,"",Eksplikatsioon!D166)</f>
        <v>Kabinet/Büroo</v>
      </c>
      <c r="E164" s="54">
        <f>IF(Eksplikatsioon!F166=0,"",Eksplikatsioon!F166)</f>
        <v>16.3</v>
      </c>
      <c r="F164" s="23" t="str">
        <f>IF(Eksplikatsioon!H166=0,"",Eksplikatsioon!H166)</f>
        <v>Töötukassa</v>
      </c>
      <c r="G164" s="23" t="str">
        <f>IF(Eksplikatsioon!J166=0,"",Eksplikatsioon!J166)</f>
        <v>Ainukasutuses pind</v>
      </c>
      <c r="H164" s="23" t="str">
        <f>IF(Eksplikatsioon!K166=0,"",Eksplikatsioon!K166)</f>
        <v>Eesti Töötukassa</v>
      </c>
      <c r="I164" s="23" t="str">
        <f>IF(Eksplikatsioon!L166=0,"",Eksplikatsioon!L166)</f>
        <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x14ac:dyDescent="0.25">
      <c r="A165" s="23" t="str">
        <f>IF(Eksplikatsioon!A167=0,"",Eksplikatsioon!A167)</f>
        <v>02</v>
      </c>
      <c r="B165" s="56" t="str">
        <f>IF(Eksplikatsioon!B167=0,"",Eksplikatsioon!B167)</f>
        <v>225</v>
      </c>
      <c r="C165" s="23" t="str">
        <f>IF(Eksplikatsioon!C167=0,"",Eksplikatsioon!C167)</f>
        <v>ÜÜRITAV PIND</v>
      </c>
      <c r="D165" s="23" t="str">
        <f>IF(Eksplikatsioon!D167=0,"",Eksplikatsioon!D167)</f>
        <v>Kabinet/Büroo</v>
      </c>
      <c r="E165" s="54">
        <f>IF(Eksplikatsioon!F167=0,"",Eksplikatsioon!F167)</f>
        <v>24.6</v>
      </c>
      <c r="F165" s="23" t="str">
        <f>IF(Eksplikatsioon!H167=0,"",Eksplikatsioon!H167)</f>
        <v>Töötukassa</v>
      </c>
      <c r="G165" s="23" t="str">
        <f>IF(Eksplikatsioon!J167=0,"",Eksplikatsioon!J167)</f>
        <v>Ainukasutuses pind</v>
      </c>
      <c r="H165" s="23" t="str">
        <f>IF(Eksplikatsioon!K167=0,"",Eksplikatsioon!K167)</f>
        <v>Eesti Töötukassa</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x14ac:dyDescent="0.25">
      <c r="A166" s="23" t="str">
        <f>IF(Eksplikatsioon!A168=0,"",Eksplikatsioon!A168)</f>
        <v>02</v>
      </c>
      <c r="B166" s="56" t="str">
        <f>IF(Eksplikatsioon!B168=0,"",Eksplikatsioon!B168)</f>
        <v>226</v>
      </c>
      <c r="C166" s="23" t="str">
        <f>IF(Eksplikatsioon!C168=0,"",Eksplikatsioon!C168)</f>
        <v>ÜÜRITAV PIND</v>
      </c>
      <c r="D166" s="23" t="str">
        <f>IF(Eksplikatsioon!D168=0,"",Eksplikatsioon!D168)</f>
        <v>Kabinet/Büroo</v>
      </c>
      <c r="E166" s="54">
        <f>IF(Eksplikatsioon!F168=0,"",Eksplikatsioon!F168)</f>
        <v>16.5</v>
      </c>
      <c r="F166" s="23" t="str">
        <f>IF(Eksplikatsioon!H168=0,"",Eksplikatsioon!H168)</f>
        <v>Töötukassa</v>
      </c>
      <c r="G166" s="23" t="str">
        <f>IF(Eksplikatsioon!J168=0,"",Eksplikatsioon!J168)</f>
        <v>Ainukasutuses pind</v>
      </c>
      <c r="H166" s="23" t="str">
        <f>IF(Eksplikatsioon!K168=0,"",Eksplikatsioon!K168)</f>
        <v>Eesti Töötukassa</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x14ac:dyDescent="0.25">
      <c r="A167" s="23" t="str">
        <f>IF(Eksplikatsioon!A169=0,"",Eksplikatsioon!A169)</f>
        <v>02</v>
      </c>
      <c r="B167" s="56" t="str">
        <f>IF(Eksplikatsioon!B169=0,"",Eksplikatsioon!B169)</f>
        <v>227</v>
      </c>
      <c r="C167" s="23" t="str">
        <f>IF(Eksplikatsioon!C169=0,"",Eksplikatsioon!C169)</f>
        <v>ÜÜRITAV PIND</v>
      </c>
      <c r="D167" s="23" t="str">
        <f>IF(Eksplikatsioon!D169=0,"",Eksplikatsioon!D169)</f>
        <v>Koridor</v>
      </c>
      <c r="E167" s="54">
        <f>IF(Eksplikatsioon!F169=0,"",Eksplikatsioon!F169)</f>
        <v>44.4</v>
      </c>
      <c r="F167" s="23" t="str">
        <f>IF(Eksplikatsioon!H169=0,"",Eksplikatsioon!H169)</f>
        <v/>
      </c>
      <c r="G167" s="23" t="str">
        <f>IF(Eksplikatsioon!J169=0,"",Eksplikatsioon!J169)</f>
        <v>Ainukasutuses pind</v>
      </c>
      <c r="H167" s="23" t="str">
        <f>IF(Eksplikatsioon!K169=0,"",Eksplikatsioon!K169)</f>
        <v>Eesti Töötukassa</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x14ac:dyDescent="0.25">
      <c r="A168" s="23" t="str">
        <f>IF(Eksplikatsioon!A170=0,"",Eksplikatsioon!A170)</f>
        <v>02</v>
      </c>
      <c r="B168" s="56" t="str">
        <f>IF(Eksplikatsioon!B170=0,"",Eksplikatsioon!B170)</f>
        <v>228</v>
      </c>
      <c r="C168" s="23" t="str">
        <f>IF(Eksplikatsioon!C170=0,"",Eksplikatsioon!C170)</f>
        <v>ÜÜRITAV PIND</v>
      </c>
      <c r="D168" s="23" t="str">
        <f>IF(Eksplikatsioon!D170=0,"",Eksplikatsioon!D170)</f>
        <v>WC</v>
      </c>
      <c r="E168" s="54">
        <f>IF(Eksplikatsioon!F170=0,"",Eksplikatsioon!F170)</f>
        <v>3.3</v>
      </c>
      <c r="F168" s="23" t="str">
        <f>IF(Eksplikatsioon!H170=0,"",Eksplikatsioon!H170)</f>
        <v/>
      </c>
      <c r="G168" s="23" t="str">
        <f>IF(Eksplikatsioon!J170=0,"",Eksplikatsioon!J170)</f>
        <v>Ainukasutuses pind</v>
      </c>
      <c r="H168" s="23" t="str">
        <f>IF(Eksplikatsioon!K170=0,"",Eksplikatsioon!K170)</f>
        <v>Eesti Töötukassa</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x14ac:dyDescent="0.25">
      <c r="A169" s="23" t="str">
        <f>IF(Eksplikatsioon!A171=0,"",Eksplikatsioon!A171)</f>
        <v>02</v>
      </c>
      <c r="B169" s="56" t="str">
        <f>IF(Eksplikatsioon!B171=0,"",Eksplikatsioon!B171)</f>
        <v>229</v>
      </c>
      <c r="C169" s="23" t="str">
        <f>IF(Eksplikatsioon!C171=0,"",Eksplikatsioon!C171)</f>
        <v>ÜÜRITAV PIND</v>
      </c>
      <c r="D169" s="23" t="str">
        <f>IF(Eksplikatsioon!D171=0,"",Eksplikatsioon!D171)</f>
        <v>WC</v>
      </c>
      <c r="E169" s="54">
        <f>IF(Eksplikatsioon!F171=0,"",Eksplikatsioon!F171)</f>
        <v>3.2</v>
      </c>
      <c r="F169" s="23" t="str">
        <f>IF(Eksplikatsioon!H171=0,"",Eksplikatsioon!H171)</f>
        <v/>
      </c>
      <c r="G169" s="23" t="str">
        <f>IF(Eksplikatsioon!J171=0,"",Eksplikatsioon!J171)</f>
        <v>Ainukasutuses pind</v>
      </c>
      <c r="H169" s="23" t="str">
        <f>IF(Eksplikatsioon!K171=0,"",Eksplikatsioon!K171)</f>
        <v>Eesti Töötukassa</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x14ac:dyDescent="0.25">
      <c r="A170" s="23" t="str">
        <f>IF(Eksplikatsioon!A172=0,"",Eksplikatsioon!A172)</f>
        <v>02</v>
      </c>
      <c r="B170" s="56" t="str">
        <f>IF(Eksplikatsioon!B172=0,"",Eksplikatsioon!B172)</f>
        <v>230</v>
      </c>
      <c r="C170" s="23" t="str">
        <f>IF(Eksplikatsioon!C172=0,"",Eksplikatsioon!C172)</f>
        <v>TEHNOPIND</v>
      </c>
      <c r="D170" s="23" t="str">
        <f>IF(Eksplikatsioon!D172=0,"",Eksplikatsioon!D172)</f>
        <v>Vent ruum</v>
      </c>
      <c r="E170" s="54">
        <f>IF(Eksplikatsioon!F172=0,"",Eksplikatsioon!F172)</f>
        <v>24.6</v>
      </c>
      <c r="F170" s="23" t="str">
        <f>IF(Eksplikatsioon!H172=0,"",Eksplikatsioon!H172)</f>
        <v/>
      </c>
      <c r="G170" s="23" t="str">
        <f>IF(Eksplikatsioon!J172=0,"",Eksplikatsioon!J172)</f>
        <v/>
      </c>
      <c r="H170" s="23" t="str">
        <f>IF(Eksplikatsioon!K172=0,"",Eksplikatsioon!K172)</f>
        <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x14ac:dyDescent="0.25">
      <c r="A171" s="23" t="str">
        <f>IF(Eksplikatsioon!A173=0,"",Eksplikatsioon!A173)</f>
        <v>02</v>
      </c>
      <c r="B171" s="56" t="str">
        <f>IF(Eksplikatsioon!B173=0,"",Eksplikatsioon!B173)</f>
        <v>231</v>
      </c>
      <c r="C171" s="23" t="str">
        <f>IF(Eksplikatsioon!C173=0,"",Eksplikatsioon!C173)</f>
        <v>ÜÜRITAV PIND</v>
      </c>
      <c r="D171" s="23" t="str">
        <f>IF(Eksplikatsioon!D173=0,"",Eksplikatsioon!D173)</f>
        <v>Hoiuruum/Ladu</v>
      </c>
      <c r="E171" s="54">
        <f>IF(Eksplikatsioon!F173=0,"",Eksplikatsioon!F173)</f>
        <v>12.9</v>
      </c>
      <c r="F171" s="23" t="str">
        <f>IF(Eksplikatsioon!H173=0,"",Eksplikatsioon!H173)</f>
        <v>Töötukassa</v>
      </c>
      <c r="G171" s="23" t="str">
        <f>IF(Eksplikatsioon!J173=0,"",Eksplikatsioon!J173)</f>
        <v>Ainukasutuses pind</v>
      </c>
      <c r="H171" s="23" t="str">
        <f>IF(Eksplikatsioon!K173=0,"",Eksplikatsioon!K173)</f>
        <v>Eesti Töötukassa</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x14ac:dyDescent="0.25">
      <c r="A172" s="23" t="str">
        <f>IF(Eksplikatsioon!A174=0,"",Eksplikatsioon!A174)</f>
        <v>02</v>
      </c>
      <c r="B172" s="56" t="str">
        <f>IF(Eksplikatsioon!B174=0,"",Eksplikatsioon!B174)</f>
        <v>232</v>
      </c>
      <c r="C172" s="23" t="str">
        <f>IF(Eksplikatsioon!C174=0,"",Eksplikatsioon!C174)</f>
        <v>VERTIKAALSETE ÜHENDUSTEEDE PIND</v>
      </c>
      <c r="D172" s="23" t="str">
        <f>IF(Eksplikatsioon!D174=0,"",Eksplikatsioon!D174)</f>
        <v>Trepp/Trepikoda</v>
      </c>
      <c r="E172" s="54">
        <f>IF(Eksplikatsioon!F174=0,"",Eksplikatsioon!F174)</f>
        <v>15.2</v>
      </c>
      <c r="F172" s="23" t="str">
        <f>IF(Eksplikatsioon!H174=0,"",Eksplikatsioon!H174)</f>
        <v/>
      </c>
      <c r="G172" s="23" t="str">
        <f>IF(Eksplikatsioon!J174=0,"",Eksplikatsioon!J174)</f>
        <v/>
      </c>
      <c r="H172" s="23" t="str">
        <f>IF(Eksplikatsioon!K174=0,"",Eksplikatsioon!K174)</f>
        <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x14ac:dyDescent="0.25">
      <c r="A173" s="23" t="str">
        <f>IF(Eksplikatsioon!A175=0,"",Eksplikatsioon!A175)</f>
        <v>02</v>
      </c>
      <c r="B173" s="56" t="str">
        <f>IF(Eksplikatsioon!B175=0,"",Eksplikatsioon!B175)</f>
        <v>233</v>
      </c>
      <c r="C173" s="23" t="str">
        <f>IF(Eksplikatsioon!C175=0,"",Eksplikatsioon!C175)</f>
        <v>ÜÜRITAV PIND</v>
      </c>
      <c r="D173" s="23" t="str">
        <f>IF(Eksplikatsioon!D175=0,"",Eksplikatsioon!D175)</f>
        <v>Kabinet/Büroo</v>
      </c>
      <c r="E173" s="54">
        <f>IF(Eksplikatsioon!F175=0,"",Eksplikatsioon!F175)</f>
        <v>25.9</v>
      </c>
      <c r="F173" s="23" t="str">
        <f>IF(Eksplikatsioon!H175=0,"",Eksplikatsioon!H175)</f>
        <v/>
      </c>
      <c r="G173" s="23" t="str">
        <f>IF(Eksplikatsioon!J175=0,"",Eksplikatsioon!J175)</f>
        <v>Ainukasutuses pind</v>
      </c>
      <c r="H173" s="23" t="str">
        <f>IF(Eksplikatsioon!K175=0,"",Eksplikatsioon!K175)</f>
        <v>Rahandusministeerium</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x14ac:dyDescent="0.25">
      <c r="A174" s="23" t="str">
        <f>IF(Eksplikatsioon!A176=0,"",Eksplikatsioon!A176)</f>
        <v>02</v>
      </c>
      <c r="B174" s="56" t="str">
        <f>IF(Eksplikatsioon!B176=0,"",Eksplikatsioon!B176)</f>
        <v>235</v>
      </c>
      <c r="C174" s="23" t="str">
        <f>IF(Eksplikatsioon!C176=0,"",Eksplikatsioon!C176)</f>
        <v>ÜÜRITAV PIND</v>
      </c>
      <c r="D174" s="23" t="str">
        <f>IF(Eksplikatsioon!D176=0,"",Eksplikatsioon!D176)</f>
        <v>Kabinet/Büroo</v>
      </c>
      <c r="E174" s="54">
        <f>IF(Eksplikatsioon!F176=0,"",Eksplikatsioon!F176)</f>
        <v>34.6</v>
      </c>
      <c r="F174" s="23" t="str">
        <f>IF(Eksplikatsioon!H176=0,"",Eksplikatsioon!H176)</f>
        <v/>
      </c>
      <c r="G174" s="23" t="str">
        <f>IF(Eksplikatsioon!J176=0,"",Eksplikatsioon!J176)</f>
        <v>Ainukasutuses pind</v>
      </c>
      <c r="H174" s="23" t="str">
        <f>IF(Eksplikatsioon!K176=0,"",Eksplikatsioon!K176)</f>
        <v>Rahandusministeerium</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x14ac:dyDescent="0.25">
      <c r="A175" s="23" t="str">
        <f>IF(Eksplikatsioon!A177=0,"",Eksplikatsioon!A177)</f>
        <v>02</v>
      </c>
      <c r="B175" s="56" t="str">
        <f>IF(Eksplikatsioon!B177=0,"",Eksplikatsioon!B177)</f>
        <v>237</v>
      </c>
      <c r="C175" s="23" t="str">
        <f>IF(Eksplikatsioon!C177=0,"",Eksplikatsioon!C177)</f>
        <v>ÜÜRITAV PIND</v>
      </c>
      <c r="D175" s="23" t="str">
        <f>IF(Eksplikatsioon!D177=0,"",Eksplikatsioon!D177)</f>
        <v>Abiruum</v>
      </c>
      <c r="E175" s="54">
        <f>IF(Eksplikatsioon!F177=0,"",Eksplikatsioon!F177)</f>
        <v>17.3</v>
      </c>
      <c r="F175" s="23" t="str">
        <f>IF(Eksplikatsioon!H177=0,"",Eksplikatsioon!H177)</f>
        <v/>
      </c>
      <c r="G175" s="23" t="str">
        <f>IF(Eksplikatsioon!J177=0,"",Eksplikatsioon!J177)</f>
        <v>Ainukasutuses pind</v>
      </c>
      <c r="H175" s="23" t="str">
        <f>IF(Eksplikatsioon!K177=0,"",Eksplikatsioon!K177)</f>
        <v>Rahandusministeerium</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x14ac:dyDescent="0.25">
      <c r="A176" s="23" t="str">
        <f>IF(Eksplikatsioon!A178=0,"",Eksplikatsioon!A178)</f>
        <v>02</v>
      </c>
      <c r="B176" s="56" t="str">
        <f>IF(Eksplikatsioon!B178=0,"",Eksplikatsioon!B178)</f>
        <v>238</v>
      </c>
      <c r="C176" s="23" t="str">
        <f>IF(Eksplikatsioon!C178=0,"",Eksplikatsioon!C178)</f>
        <v>ÜÜRITAV PIND</v>
      </c>
      <c r="D176" s="23" t="str">
        <f>IF(Eksplikatsioon!D178=0,"",Eksplikatsioon!D178)</f>
        <v>Puhkeruum</v>
      </c>
      <c r="E176" s="54">
        <f>IF(Eksplikatsioon!F178=0,"",Eksplikatsioon!F178)</f>
        <v>16.600000000000001</v>
      </c>
      <c r="F176" s="23" t="str">
        <f>IF(Eksplikatsioon!H178=0,"",Eksplikatsioon!H178)</f>
        <v/>
      </c>
      <c r="G176" s="23" t="str">
        <f>IF(Eksplikatsioon!J178=0,"",Eksplikatsioon!J178)</f>
        <v>Ainukasutuses pind</v>
      </c>
      <c r="H176" s="23" t="str">
        <f>IF(Eksplikatsioon!K178=0,"",Eksplikatsioon!K178)</f>
        <v>Rahandusministeerium</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x14ac:dyDescent="0.25">
      <c r="A177" s="23" t="str">
        <f>IF(Eksplikatsioon!A179=0,"",Eksplikatsioon!A179)</f>
        <v>02</v>
      </c>
      <c r="B177" s="56" t="str">
        <f>IF(Eksplikatsioon!B179=0,"",Eksplikatsioon!B179)</f>
        <v>239</v>
      </c>
      <c r="C177" s="23" t="str">
        <f>IF(Eksplikatsioon!C179=0,"",Eksplikatsioon!C179)</f>
        <v>ÜÜRITAV PIND</v>
      </c>
      <c r="D177" s="23" t="str">
        <f>IF(Eksplikatsioon!D179=0,"",Eksplikatsioon!D179)</f>
        <v>Kabinet/Büroo</v>
      </c>
      <c r="E177" s="54">
        <f>IF(Eksplikatsioon!F179=0,"",Eksplikatsioon!F179)</f>
        <v>42.8</v>
      </c>
      <c r="F177" s="23" t="str">
        <f>IF(Eksplikatsioon!H179=0,"",Eksplikatsioon!H179)</f>
        <v/>
      </c>
      <c r="G177" s="23" t="str">
        <f>IF(Eksplikatsioon!J179=0,"",Eksplikatsioon!J179)</f>
        <v>Ainukasutuses pind</v>
      </c>
      <c r="H177" s="23" t="str">
        <f>IF(Eksplikatsioon!K179=0,"",Eksplikatsioon!K179)</f>
        <v>Rahandusministeerium</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x14ac:dyDescent="0.25">
      <c r="A178" s="23" t="str">
        <f>IF(Eksplikatsioon!A180=0,"",Eksplikatsioon!A180)</f>
        <v>02</v>
      </c>
      <c r="B178" s="56" t="str">
        <f>IF(Eksplikatsioon!B180=0,"",Eksplikatsioon!B180)</f>
        <v>240</v>
      </c>
      <c r="C178" s="23" t="str">
        <f>IF(Eksplikatsioon!C180=0,"",Eksplikatsioon!C180)</f>
        <v>ÜÜRITAV PIND</v>
      </c>
      <c r="D178" s="23" t="str">
        <f>IF(Eksplikatsioon!D180=0,"",Eksplikatsioon!D180)</f>
        <v>Garderoob</v>
      </c>
      <c r="E178" s="54">
        <f>IF(Eksplikatsioon!F180=0,"",Eksplikatsioon!F180)</f>
        <v>16.899999999999999</v>
      </c>
      <c r="F178" s="23" t="str">
        <f>IF(Eksplikatsioon!H180=0,"",Eksplikatsioon!H180)</f>
        <v/>
      </c>
      <c r="G178" s="23" t="str">
        <f>IF(Eksplikatsioon!J180=0,"",Eksplikatsioon!J180)</f>
        <v>Ainukasutuses pind</v>
      </c>
      <c r="H178" s="23" t="str">
        <f>IF(Eksplikatsioon!K180=0,"",Eksplikatsioon!K180)</f>
        <v>Rahandusministeerium</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x14ac:dyDescent="0.25">
      <c r="A179" s="23" t="str">
        <f>IF(Eksplikatsioon!A181=0,"",Eksplikatsioon!A181)</f>
        <v>02</v>
      </c>
      <c r="B179" s="56" t="str">
        <f>IF(Eksplikatsioon!B181=0,"",Eksplikatsioon!B181)</f>
        <v>241</v>
      </c>
      <c r="C179" s="23" t="str">
        <f>IF(Eksplikatsioon!C181=0,"",Eksplikatsioon!C181)</f>
        <v>ÜÜRITAV PIND</v>
      </c>
      <c r="D179" s="23" t="str">
        <f>IF(Eksplikatsioon!D181=0,"",Eksplikatsioon!D181)</f>
        <v>Talveaed</v>
      </c>
      <c r="E179" s="54">
        <f>IF(Eksplikatsioon!F181=0,"",Eksplikatsioon!F181)</f>
        <v>182</v>
      </c>
      <c r="F179" s="23" t="str">
        <f>IF(Eksplikatsioon!H181=0,"",Eksplikatsioon!H181)</f>
        <v>RAM, TK</v>
      </c>
      <c r="G179" s="23" t="str">
        <f>IF(Eksplikatsioon!J181=0,"",Eksplikatsioon!J181)</f>
        <v>Ühiskasutuses muu pind (hoone)</v>
      </c>
      <c r="H179" s="23" t="str">
        <f>IF(Eksplikatsioon!K181=0,"",Eksplikatsioon!K181)</f>
        <v/>
      </c>
      <c r="I179" s="23" t="str">
        <f>IF(Eksplikatsioon!L181=0,"",Eksplikatsioon!L181)</f>
        <v/>
      </c>
      <c r="J179" s="29">
        <f ca="1">IFERROR(IF($G179=Tabelid!$L$6,Eksplikatsioon!O181/SUM(Eksplikatsioon!$O181:'Eksplikatsioon'!$AG181),IF($G179=Tabelid!$L$4,IFERROR(SUMIFS($E:$E,$G:$G,Tabelid!$L$1,$C:$C,Tabelid!$J$4,$H:$H,J$2,$A:$A,$A179)/SUMIFS($E:$E,$G:$G,Tabelid!$L$1,$C:$C,Tabelid!$J$4,$A:$A,$A179),0),IF($G179=Tabelid!$L$5,IFERROR(SUMIFS($E:$E,$G:$G,Tabelid!$L$1,$C:$C,Tabelid!$J$4,$H:$H,J$2)/SUMIFS($E:$E,$G:$G,Tabelid!$L$1,$C:$C,Tabelid!$J$4),0),""))),"")</f>
        <v>0.79700638082175401</v>
      </c>
      <c r="K179" s="29">
        <f ca="1">IFERROR(IF($G179=Tabelid!$L$6,Eksplikatsioon!P181/SUM(Eksplikatsioon!$O181:'Eksplikatsioon'!$AG181),IF($G179=Tabelid!$L$4,IFERROR(SUMIFS($E:$E,$G:$G,Tabelid!$L$1,$C:$C,Tabelid!$J$4,$H:$H,K$2,$A:$A,$A179)/SUMIFS($E:$E,$G:$G,Tabelid!$L$1,$C:$C,Tabelid!$J$4,$A:$A,$A179),0),IF($G179=Tabelid!$L$5,IFERROR(SUMIFS($E:$E,$G:$G,Tabelid!$L$1,$C:$C,Tabelid!$J$4,$H:$H,K$2)/SUMIFS($E:$E,$G:$G,Tabelid!$L$1,$C:$C,Tabelid!$J$4),0),""))),"")</f>
        <v>1.3894686624127848E-2</v>
      </c>
      <c r="L179" s="29">
        <f ca="1">IFERROR(IF($G179=Tabelid!$L$6,Eksplikatsioon!Q181/SUM(Eksplikatsioon!$O181:'Eksplikatsioon'!$AG181),IF($G179=Tabelid!$L$4,IFERROR(SUMIFS($E:$E,$G:$G,Tabelid!$L$1,$C:$C,Tabelid!$J$4,$H:$H,L$2,$A:$A,$A179)/SUMIFS($E:$E,$G:$G,Tabelid!$L$1,$C:$C,Tabelid!$J$4,$A:$A,$A179),0),IF($G179=Tabelid!$L$5,IFERROR(SUMIFS($E:$E,$G:$G,Tabelid!$L$1,$C:$C,Tabelid!$J$4,$H:$H,L$2)/SUMIFS($E:$E,$G:$G,Tabelid!$L$1,$C:$C,Tabelid!$J$4),0),""))),"")</f>
        <v>0.14988967738088133</v>
      </c>
      <c r="M179" s="29">
        <f ca="1">IFERROR(IF($G179=Tabelid!$L$6,Eksplikatsioon!R181/SUM(Eksplikatsioon!$O181:'Eksplikatsioon'!$AG181),IF($G179=Tabelid!$L$4,IFERROR(SUMIFS($E:$E,$G:$G,Tabelid!$L$1,$C:$C,Tabelid!$J$4,$H:$H,M$2,$A:$A,$A179)/SUMIFS($E:$E,$G:$G,Tabelid!$L$1,$C:$C,Tabelid!$J$4,$A:$A,$A179),0),IF($G179=Tabelid!$L$5,IFERROR(SUMIFS($E:$E,$G:$G,Tabelid!$L$1,$C:$C,Tabelid!$J$4,$H:$H,M$2)/SUMIFS($E:$E,$G:$G,Tabelid!$L$1,$C:$C,Tabelid!$J$4),0),""))),"")</f>
        <v>3.9209255173236313E-2</v>
      </c>
      <c r="N179" s="29">
        <f ca="1">IFERROR(IF($G179=Tabelid!$L$6,Eksplikatsioon!S181/SUM(Eksplikatsioon!$O181:'Eksplikatsioon'!$AG181),IF($G179=Tabelid!$L$4,IFERROR(SUMIFS($E:$E,$G:$G,Tabelid!$L$1,$C:$C,Tabelid!$J$4,$H:$H,N$2,$A:$A,$A179)/SUMIFS($E:$E,$G:$G,Tabelid!$L$1,$C:$C,Tabelid!$J$4,$A:$A,$A179),0),IF($G179=Tabelid!$L$5,IFERROR(SUMIFS($E:$E,$G:$G,Tabelid!$L$1,$C:$C,Tabelid!$J$4,$H:$H,N$2)/SUMIFS($E:$E,$G:$G,Tabelid!$L$1,$C:$C,Tabelid!$J$4),0),""))),"")</f>
        <v>0</v>
      </c>
      <c r="O179" s="29">
        <f ca="1">IFERROR(IF($G179=Tabelid!$L$6,Eksplikatsioon!T181/SUM(Eksplikatsioon!$O181:'Eksplikatsioon'!$AG181),IF($G179=Tabelid!$L$4,IFERROR(SUMIFS($E:$E,$G:$G,Tabelid!$L$1,$C:$C,Tabelid!$J$4,$H:$H,O$2,$A:$A,$A179)/SUMIFS($E:$E,$G:$G,Tabelid!$L$1,$C:$C,Tabelid!$J$4,$A:$A,$A179),0),IF($G179=Tabelid!$L$5,IFERROR(SUMIFS($E:$E,$G:$G,Tabelid!$L$1,$C:$C,Tabelid!$J$4,$H:$H,O$2)/SUMIFS($E:$E,$G:$G,Tabelid!$L$1,$C:$C,Tabelid!$J$4),0),""))),"")</f>
        <v>0</v>
      </c>
      <c r="P179" s="29">
        <f ca="1">IFERROR(IF($G179=Tabelid!$L$6,Eksplikatsioon!U181/SUM(Eksplikatsioon!$O181:'Eksplikatsioon'!$AG181),IF($G179=Tabelid!$L$4,IFERROR(SUMIFS($E:$E,$G:$G,Tabelid!$L$1,$C:$C,Tabelid!$J$4,$H:$H,P$2,$A:$A,$A179)/SUMIFS($E:$E,$G:$G,Tabelid!$L$1,$C:$C,Tabelid!$J$4,$A:$A,$A179),0),IF($G179=Tabelid!$L$5,IFERROR(SUMIFS($E:$E,$G:$G,Tabelid!$L$1,$C:$C,Tabelid!$J$4,$H:$H,P$2)/SUMIFS($E:$E,$G:$G,Tabelid!$L$1,$C:$C,Tabelid!$J$4),0),""))),"")</f>
        <v>0</v>
      </c>
      <c r="Q179" s="29">
        <f ca="1">IFERROR(IF($G179=Tabelid!$L$6,Eksplikatsioon!V181/SUM(Eksplikatsioon!$O181:'Eksplikatsioon'!$AG181),IF($G179=Tabelid!$L$4,IFERROR(SUMIFS($E:$E,$G:$G,Tabelid!$L$1,$C:$C,Tabelid!$J$4,$H:$H,Q$2,$A:$A,$A179)/SUMIFS($E:$E,$G:$G,Tabelid!$L$1,$C:$C,Tabelid!$J$4,$A:$A,$A179),0),IF($G179=Tabelid!$L$5,IFERROR(SUMIFS($E:$E,$G:$G,Tabelid!$L$1,$C:$C,Tabelid!$J$4,$H:$H,Q$2)/SUMIFS($E:$E,$G:$G,Tabelid!$L$1,$C:$C,Tabelid!$J$4),0),""))),"")</f>
        <v>0</v>
      </c>
      <c r="R179" s="29">
        <f ca="1">IFERROR(IF($G179=Tabelid!$L$6,Eksplikatsioon!W181/SUM(Eksplikatsioon!$O181:'Eksplikatsioon'!$AG181),IF($G179=Tabelid!$L$4,IFERROR(SUMIFS($E:$E,$G:$G,Tabelid!$L$1,$C:$C,Tabelid!$J$4,$H:$H,R$2,$A:$A,$A179)/SUMIFS($E:$E,$G:$G,Tabelid!$L$1,$C:$C,Tabelid!$J$4,$A:$A,$A179),0),IF($G179=Tabelid!$L$5,IFERROR(SUMIFS($E:$E,$G:$G,Tabelid!$L$1,$C:$C,Tabelid!$J$4,$H:$H,R$2)/SUMIFS($E:$E,$G:$G,Tabelid!$L$1,$C:$C,Tabelid!$J$4),0),""))),"")</f>
        <v>0</v>
      </c>
      <c r="S179" s="29">
        <f ca="1">IFERROR(IF($G179=Tabelid!$L$6,Eksplikatsioon!X181/SUM(Eksplikatsioon!$O181:'Eksplikatsioon'!$AG181),IF($G179=Tabelid!$L$4,IFERROR(SUMIFS($E:$E,$G:$G,Tabelid!$L$1,$C:$C,Tabelid!$J$4,$H:$H,S$2,$A:$A,$A179)/SUMIFS($E:$E,$G:$G,Tabelid!$L$1,$C:$C,Tabelid!$J$4,$A:$A,$A179),0),IF($G179=Tabelid!$L$5,IFERROR(SUMIFS($E:$E,$G:$G,Tabelid!$L$1,$C:$C,Tabelid!$J$4,$H:$H,S$2)/SUMIFS($E:$E,$G:$G,Tabelid!$L$1,$C:$C,Tabelid!$J$4),0),""))),"")</f>
        <v>0</v>
      </c>
      <c r="T179" s="29">
        <f ca="1">IFERROR(IF($G179=Tabelid!$L$6,Eksplikatsioon!Y181/SUM(Eksplikatsioon!$O181:'Eksplikatsioon'!$AG181),IF($G179=Tabelid!$L$4,IFERROR(SUMIFS($E:$E,$G:$G,Tabelid!$L$1,$C:$C,Tabelid!$J$4,$H:$H,T$2,$A:$A,$A179)/SUMIFS($E:$E,$G:$G,Tabelid!$L$1,$C:$C,Tabelid!$J$4,$A:$A,$A179),0),IF($G179=Tabelid!$L$5,IFERROR(SUMIFS($E:$E,$G:$G,Tabelid!$L$1,$C:$C,Tabelid!$J$4,$H:$H,T$2)/SUMIFS($E:$E,$G:$G,Tabelid!$L$1,$C:$C,Tabelid!$J$4),0),""))),"")</f>
        <v>0</v>
      </c>
      <c r="U179" s="29">
        <f ca="1">IFERROR(IF($G179=Tabelid!$L$6,Eksplikatsioon!Z181/SUM(Eksplikatsioon!$O181:'Eksplikatsioon'!$AG181),IF($G179=Tabelid!$L$4,IFERROR(SUMIFS($E:$E,$G:$G,Tabelid!$L$1,$C:$C,Tabelid!$J$4,$H:$H,U$2,$A:$A,$A179)/SUMIFS($E:$E,$G:$G,Tabelid!$L$1,$C:$C,Tabelid!$J$4,$A:$A,$A179),0),IF($G179=Tabelid!$L$5,IFERROR(SUMIFS($E:$E,$G:$G,Tabelid!$L$1,$C:$C,Tabelid!$J$4,$H:$H,U$2)/SUMIFS($E:$E,$G:$G,Tabelid!$L$1,$C:$C,Tabelid!$J$4),0),""))),"")</f>
        <v>0</v>
      </c>
      <c r="V179" s="29">
        <f ca="1">IFERROR(IF($G179=Tabelid!$L$6,Eksplikatsioon!AA181/SUM(Eksplikatsioon!$O181:'Eksplikatsioon'!$AG181),IF($G179=Tabelid!$L$4,IFERROR(SUMIFS($E:$E,$G:$G,Tabelid!$L$1,$C:$C,Tabelid!$J$4,$H:$H,V$2,$A:$A,$A179)/SUMIFS($E:$E,$G:$G,Tabelid!$L$1,$C:$C,Tabelid!$J$4,$A:$A,$A179),0),IF($G179=Tabelid!$L$5,IFERROR(SUMIFS($E:$E,$G:$G,Tabelid!$L$1,$C:$C,Tabelid!$J$4,$H:$H,V$2)/SUMIFS($E:$E,$G:$G,Tabelid!$L$1,$C:$C,Tabelid!$J$4),0),""))),"")</f>
        <v>0</v>
      </c>
      <c r="W179" s="29">
        <f ca="1">IFERROR(IF($G179=Tabelid!$L$6,Eksplikatsioon!AB181/SUM(Eksplikatsioon!$O181:'Eksplikatsioon'!$AG181),IF($G179=Tabelid!$L$4,IFERROR(SUMIFS($E:$E,$G:$G,Tabelid!$L$1,$C:$C,Tabelid!$J$4,$H:$H,W$2,$A:$A,$A179)/SUMIFS($E:$E,$G:$G,Tabelid!$L$1,$C:$C,Tabelid!$J$4,$A:$A,$A179),0),IF($G179=Tabelid!$L$5,IFERROR(SUMIFS($E:$E,$G:$G,Tabelid!$L$1,$C:$C,Tabelid!$J$4,$H:$H,W$2)/SUMIFS($E:$E,$G:$G,Tabelid!$L$1,$C:$C,Tabelid!$J$4),0),""))),"")</f>
        <v>0</v>
      </c>
      <c r="X179" s="29">
        <f ca="1">IFERROR(IF($G179=Tabelid!$L$6,Eksplikatsioon!AC181/SUM(Eksplikatsioon!$O181:'Eksplikatsioon'!$AG181),IF($G179=Tabelid!$L$4,IFERROR(SUMIFS($E:$E,$G:$G,Tabelid!$L$1,$C:$C,Tabelid!$J$4,$H:$H,X$2,$A:$A,$A179)/SUMIFS($E:$E,$G:$G,Tabelid!$L$1,$C:$C,Tabelid!$J$4,$A:$A,$A179),0),IF($G179=Tabelid!$L$5,IFERROR(SUMIFS($E:$E,$G:$G,Tabelid!$L$1,$C:$C,Tabelid!$J$4,$H:$H,X$2)/SUMIFS($E:$E,$G:$G,Tabelid!$L$1,$C:$C,Tabelid!$J$4),0),""))),"")</f>
        <v>0</v>
      </c>
      <c r="Y179" s="29">
        <f ca="1">IFERROR(IF($G179=Tabelid!$L$6,Eksplikatsioon!AD181/SUM(Eksplikatsioon!$O181:'Eksplikatsioon'!$AG181),IF($G179=Tabelid!$L$4,IFERROR(SUMIFS($E:$E,$G:$G,Tabelid!$L$1,$C:$C,Tabelid!$J$4,$H:$H,Y$2,$A:$A,$A179)/SUMIFS($E:$E,$G:$G,Tabelid!$L$1,$C:$C,Tabelid!$J$4,$A:$A,$A179),0),IF($G179=Tabelid!$L$5,IFERROR(SUMIFS($E:$E,$G:$G,Tabelid!$L$1,$C:$C,Tabelid!$J$4,$H:$H,Y$2)/SUMIFS($E:$E,$G:$G,Tabelid!$L$1,$C:$C,Tabelid!$J$4),0),""))),"")</f>
        <v>0</v>
      </c>
      <c r="Z179" s="29">
        <f ca="1">IFERROR(IF($G179=Tabelid!$L$6,Eksplikatsioon!AE181/SUM(Eksplikatsioon!$O181:'Eksplikatsioon'!$AG181),IF($G179=Tabelid!$L$4,IFERROR(SUMIFS($E:$E,$G:$G,Tabelid!$L$1,$C:$C,Tabelid!$J$4,$H:$H,Z$2,$A:$A,$A179)/SUMIFS($E:$E,$G:$G,Tabelid!$L$1,$C:$C,Tabelid!$J$4,$A:$A,$A179),0),IF($G179=Tabelid!$L$5,IFERROR(SUMIFS($E:$E,$G:$G,Tabelid!$L$1,$C:$C,Tabelid!$J$4,$H:$H,Z$2)/SUMIFS($E:$E,$G:$G,Tabelid!$L$1,$C:$C,Tabelid!$J$4),0),""))),"")</f>
        <v>0</v>
      </c>
      <c r="AA179" s="29">
        <f ca="1">IFERROR(IF($G179=Tabelid!$L$6,Eksplikatsioon!AF181/SUM(Eksplikatsioon!$O181:'Eksplikatsioon'!$AG181),IF($G179=Tabelid!$L$4,IFERROR(SUMIFS($E:$E,$G:$G,Tabelid!$L$1,$C:$C,Tabelid!$J$4,$H:$H,AA$2,$A:$A,$A179)/SUMIFS($E:$E,$G:$G,Tabelid!$L$1,$C:$C,Tabelid!$J$4,$A:$A,$A179),0),IF($G179=Tabelid!$L$5,IFERROR(SUMIFS($E:$E,$G:$G,Tabelid!$L$1,$C:$C,Tabelid!$J$4,$H:$H,AA$2)/SUMIFS($E:$E,$G:$G,Tabelid!$L$1,$C:$C,Tabelid!$J$4),0),""))),"")</f>
        <v>0</v>
      </c>
      <c r="AB179" s="29">
        <f ca="1">IFERROR(IF($G179=Tabelid!$L$6,Eksplikatsioon!AG181/SUM(Eksplikatsioon!$O181:'Eksplikatsioon'!$AG181),IF($G179=Tabelid!$L$4,IFERROR(SUMIFS($E:$E,$G:$G,Tabelid!$L$1,$C:$C,Tabelid!$J$4,$H:$H,AB$2,$A:$A,$A179)/SUMIFS($E:$E,$G:$G,Tabelid!$L$1,$C:$C,Tabelid!$J$4,$A:$A,$A179),0),IF($G179=Tabelid!$L$5,IFERROR(SUMIFS($E:$E,$G:$G,Tabelid!$L$1,$C:$C,Tabelid!$J$4,$H:$H,AB$2)/SUMIFS($E:$E,$G:$G,Tabelid!$L$1,$C:$C,Tabelid!$J$4),0),""))),"")</f>
        <v>0</v>
      </c>
      <c r="AC179" s="29">
        <f ca="1">IFERROR(IF($G179=Tabelid!$L$6,$E179*J179,IFERROR($E179*J179/SUM($J179:$AB179)*(Eksplikatsioon!O181)/SUMPRODUCT($J179:$AB179,Eksplikatsioon!$O181:$AG181),"")),"")</f>
        <v>153.19016279875308</v>
      </c>
      <c r="AD179" s="29">
        <f ca="1">IFERROR(IF($G179=Tabelid!$L$6,$E179*K179,IFERROR($E179*K179/SUM($J179:$AB179)*(Eksplikatsioon!P181)/SUMPRODUCT($J179:$AB179,Eksplikatsioon!$O181:$AG181),"")),"")</f>
        <v>0</v>
      </c>
      <c r="AE179" s="29">
        <f ca="1">IFERROR(IF($G179=Tabelid!$L$6,$E179*L179,IFERROR($E179*L179/SUM($J179:$AB179)*(Eksplikatsioon!Q181)/SUMPRODUCT($J179:$AB179,Eksplikatsioon!$O181:$AG181),"")),"")</f>
        <v>28.809837201246982</v>
      </c>
      <c r="AF179" s="29">
        <f ca="1">IFERROR(IF($G179=Tabelid!$L$6,$E179*M179,IFERROR($E179*M179/SUM($J179:$AB179)*(Eksplikatsioon!R181)/SUMPRODUCT($J179:$AB179,Eksplikatsioon!$O181:$AG181),"")),"")</f>
        <v>0</v>
      </c>
      <c r="AG179" s="29">
        <f ca="1">IFERROR(IF($G179=Tabelid!$L$6,$E179*N179,IFERROR($E179*N179/SUM($J179:$AB179)*(Eksplikatsioon!S181)/SUMPRODUCT($J179:$AB179,Eksplikatsioon!$O181:$AG181),"")),"")</f>
        <v>0</v>
      </c>
      <c r="AH179" s="29">
        <f ca="1">IFERROR(IF($G179=Tabelid!$L$6,$E179*O179,IFERROR($E179*O179/SUM($J179:$AB179)*(Eksplikatsioon!T181)/SUMPRODUCT($J179:$AB179,Eksplikatsioon!$O181:$AG181),"")),"")</f>
        <v>0</v>
      </c>
      <c r="AI179" s="29">
        <f ca="1">IFERROR(IF($G179=Tabelid!$L$6,$E179*P179,IFERROR($E179*P179/SUM($J179:$AB179)*(Eksplikatsioon!U181)/SUMPRODUCT($J179:$AB179,Eksplikatsioon!$O181:$AG181),"")),"")</f>
        <v>0</v>
      </c>
      <c r="AJ179" s="29">
        <f ca="1">IFERROR(IF($G179=Tabelid!$L$6,$E179*Q179,IFERROR($E179*Q179/SUM($J179:$AB179)*(Eksplikatsioon!V181)/SUMPRODUCT($J179:$AB179,Eksplikatsioon!$O181:$AG181),"")),"")</f>
        <v>0</v>
      </c>
      <c r="AK179" s="29">
        <f ca="1">IFERROR(IF($G179=Tabelid!$L$6,$E179*R179,IFERROR($E179*R179/SUM($J179:$AB179)*(Eksplikatsioon!W181)/SUMPRODUCT($J179:$AB179,Eksplikatsioon!$O181:$AG181),"")),"")</f>
        <v>0</v>
      </c>
      <c r="AL179" s="29">
        <f ca="1">IFERROR(IF($G179=Tabelid!$L$6,$E179*S179,IFERROR($E179*S179/SUM($J179:$AB179)*(Eksplikatsioon!X181)/SUMPRODUCT($J179:$AB179,Eksplikatsioon!$O181:$AG181),"")),"")</f>
        <v>0</v>
      </c>
      <c r="AM179" s="29">
        <f ca="1">IFERROR(IF($G179=Tabelid!$L$6,$E179*T179,IFERROR($E179*T179/SUM($J179:$AB179)*(Eksplikatsioon!Y181)/SUMPRODUCT($J179:$AB179,Eksplikatsioon!$O181:$AG181),"")),"")</f>
        <v>0</v>
      </c>
      <c r="AN179" s="29">
        <f ca="1">IFERROR(IF($G179=Tabelid!$L$6,$E179*U179,IFERROR($E179*U179/SUM($J179:$AB179)*(Eksplikatsioon!Z181)/SUMPRODUCT($J179:$AB179,Eksplikatsioon!$O181:$AG181),"")),"")</f>
        <v>0</v>
      </c>
      <c r="AO179" s="29">
        <f ca="1">IFERROR(IF($G179=Tabelid!$L$6,$E179*V179,IFERROR($E179*V179/SUM($J179:$AB179)*(Eksplikatsioon!AA181)/SUMPRODUCT($J179:$AB179,Eksplikatsioon!$O181:$AG181),"")),"")</f>
        <v>0</v>
      </c>
      <c r="AP179" s="29">
        <f ca="1">IFERROR(IF($G179=Tabelid!$L$6,$E179*W179,IFERROR($E179*W179/SUM($J179:$AB179)*(Eksplikatsioon!AB181)/SUMPRODUCT($J179:$AB179,Eksplikatsioon!$O181:$AG181),"")),"")</f>
        <v>0</v>
      </c>
      <c r="AQ179" s="29">
        <f ca="1">IFERROR(IF($G179=Tabelid!$L$6,$E179*X179,IFERROR($E179*X179/SUM($J179:$AB179)*(Eksplikatsioon!AC181)/SUMPRODUCT($J179:$AB179,Eksplikatsioon!$O181:$AG181),"")),"")</f>
        <v>0</v>
      </c>
      <c r="AR179" s="29">
        <f ca="1">IFERROR(IF($G179=Tabelid!$L$6,$E179*Y179,IFERROR($E179*Y179/SUM($J179:$AB179)*(Eksplikatsioon!AD181)/SUMPRODUCT($J179:$AB179,Eksplikatsioon!$O181:$AG181),"")),"")</f>
        <v>0</v>
      </c>
      <c r="AS179" s="29">
        <f ca="1">IFERROR(IF($G179=Tabelid!$L$6,$E179*Z179,IFERROR($E179*Z179/SUM($J179:$AB179)*(Eksplikatsioon!AE181)/SUMPRODUCT($J179:$AB179,Eksplikatsioon!$O181:$AG181),"")),"")</f>
        <v>0</v>
      </c>
      <c r="AT179" s="29">
        <f ca="1">IFERROR(IF($G179=Tabelid!$L$6,$E179*AA179,IFERROR($E179*AA179/SUM($J179:$AB179)*(Eksplikatsioon!AF181)/SUMPRODUCT($J179:$AB179,Eksplikatsioon!$O181:$AG181),"")),"")</f>
        <v>0</v>
      </c>
      <c r="AU179" s="29">
        <f ca="1">IFERROR(IF($G179=Tabelid!$L$6,$E179*AB179,IFERROR($E179*AB179/SUM($J179:$AB179)*(Eksplikatsioon!AG181)/SUMPRODUCT($J179:$AB179,Eksplikatsioon!$O181:$AG181),"")),"")</f>
        <v>0</v>
      </c>
    </row>
    <row r="180" spans="1:47" x14ac:dyDescent="0.25">
      <c r="A180" s="23" t="str">
        <f>IF(Eksplikatsioon!A182=0,"",Eksplikatsioon!A182)</f>
        <v>03</v>
      </c>
      <c r="B180" s="56" t="str">
        <f>IF(Eksplikatsioon!B182=0,"",Eksplikatsioon!B182)</f>
        <v>301</v>
      </c>
      <c r="C180" s="23" t="str">
        <f>IF(Eksplikatsioon!C182=0,"",Eksplikatsioon!C182)</f>
        <v>ÜÜRITAV PIND</v>
      </c>
      <c r="D180" s="23" t="str">
        <f>IF(Eksplikatsioon!D182=0,"",Eksplikatsioon!D182)</f>
        <v>Koridor</v>
      </c>
      <c r="E180" s="54">
        <f>IF(Eksplikatsioon!F182=0,"",Eksplikatsioon!F182)</f>
        <v>73.8</v>
      </c>
      <c r="F180" s="23" t="str">
        <f>IF(Eksplikatsioon!H182=0,"",Eksplikatsioon!H182)</f>
        <v/>
      </c>
      <c r="G180" s="23" t="str">
        <f>IF(Eksplikatsioon!J182=0,"",Eksplikatsioon!J182)</f>
        <v>Ühiskasutuses korruse pind</v>
      </c>
      <c r="H180" s="23" t="str">
        <f>IF(Eksplikatsioon!K182=0,"",Eksplikatsioon!K182)</f>
        <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x14ac:dyDescent="0.25">
      <c r="A181" s="23" t="str">
        <f>IF(Eksplikatsioon!A183=0,"",Eksplikatsioon!A183)</f>
        <v>03</v>
      </c>
      <c r="B181" s="56" t="str">
        <f>IF(Eksplikatsioon!B183=0,"",Eksplikatsioon!B183)</f>
        <v>301a</v>
      </c>
      <c r="C181" s="23" t="str">
        <f>IF(Eksplikatsioon!C183=0,"",Eksplikatsioon!C183)</f>
        <v>VERTIKAALSETE ÜHENDUSTEEDE PIND</v>
      </c>
      <c r="D181" s="23" t="str">
        <f>IF(Eksplikatsioon!D183=0,"",Eksplikatsioon!D183)</f>
        <v>Lift</v>
      </c>
      <c r="E181" s="54">
        <f>IF(Eksplikatsioon!F183=0,"",Eksplikatsioon!F183)</f>
        <v>4</v>
      </c>
      <c r="F181" s="23" t="str">
        <f>IF(Eksplikatsioon!H183=0,"",Eksplikatsioon!H183)</f>
        <v/>
      </c>
      <c r="G181" s="23" t="str">
        <f>IF(Eksplikatsioon!J183=0,"",Eksplikatsioon!J183)</f>
        <v/>
      </c>
      <c r="H181" s="23" t="str">
        <f>IF(Eksplikatsioon!K183=0,"",Eksplikatsioon!K183)</f>
        <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x14ac:dyDescent="0.25">
      <c r="A182" s="23" t="str">
        <f>IF(Eksplikatsioon!A184=0,"",Eksplikatsioon!A184)</f>
        <v>03</v>
      </c>
      <c r="B182" s="56" t="str">
        <f>IF(Eksplikatsioon!B184=0,"",Eksplikatsioon!B184)</f>
        <v>301b</v>
      </c>
      <c r="C182" s="23" t="str">
        <f>IF(Eksplikatsioon!C184=0,"",Eksplikatsioon!C184)</f>
        <v>VERTIKAALSETE ÜHENDUSTEEDE PIND</v>
      </c>
      <c r="D182" s="23" t="str">
        <f>IF(Eksplikatsioon!D184=0,"",Eksplikatsioon!D184)</f>
        <v>Trepp/Trepikoda</v>
      </c>
      <c r="E182" s="54">
        <f>IF(Eksplikatsioon!F184=0,"",Eksplikatsioon!F184)</f>
        <v>11.1</v>
      </c>
      <c r="F182" s="23" t="str">
        <f>IF(Eksplikatsioon!H184=0,"",Eksplikatsioon!H184)</f>
        <v/>
      </c>
      <c r="G182" s="23" t="str">
        <f>IF(Eksplikatsioon!J184=0,"",Eksplikatsioon!J184)</f>
        <v/>
      </c>
      <c r="H182" s="23" t="str">
        <f>IF(Eksplikatsioon!K184=0,"",Eksplikatsioon!K184)</f>
        <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x14ac:dyDescent="0.25">
      <c r="A183" s="23" t="str">
        <f>IF(Eksplikatsioon!A185=0,"",Eksplikatsioon!A185)</f>
        <v>03</v>
      </c>
      <c r="B183" s="56" t="str">
        <f>IF(Eksplikatsioon!B185=0,"",Eksplikatsioon!B185)</f>
        <v>302</v>
      </c>
      <c r="C183" s="23" t="str">
        <f>IF(Eksplikatsioon!C185=0,"",Eksplikatsioon!C185)</f>
        <v>ÜÜRITAV PIND</v>
      </c>
      <c r="D183" s="23" t="str">
        <f>IF(Eksplikatsioon!D185=0,"",Eksplikatsioon!D185)</f>
        <v>Kabinet/Büroo</v>
      </c>
      <c r="E183" s="54">
        <f>IF(Eksplikatsioon!F185=0,"",Eksplikatsioon!F185)</f>
        <v>26.6</v>
      </c>
      <c r="F183" s="23" t="str">
        <f>IF(Eksplikatsioon!H185=0,"",Eksplikatsioon!H185)</f>
        <v/>
      </c>
      <c r="G183" s="23" t="str">
        <f>IF(Eksplikatsioon!J185=0,"",Eksplikatsioon!J185)</f>
        <v>Ainukasutuses pind</v>
      </c>
      <c r="H183" s="23" t="str">
        <f>IF(Eksplikatsioon!K185=0,"",Eksplikatsioon!K185)</f>
        <v>Rahandusministeerium</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x14ac:dyDescent="0.25">
      <c r="A184" s="23" t="str">
        <f>IF(Eksplikatsioon!A186=0,"",Eksplikatsioon!A186)</f>
        <v>03</v>
      </c>
      <c r="B184" s="56" t="str">
        <f>IF(Eksplikatsioon!B186=0,"",Eksplikatsioon!B186)</f>
        <v>303</v>
      </c>
      <c r="C184" s="23" t="str">
        <f>IF(Eksplikatsioon!C186=0,"",Eksplikatsioon!C186)</f>
        <v>ÜÜRITAV PIND</v>
      </c>
      <c r="D184" s="23" t="str">
        <f>IF(Eksplikatsioon!D186=0,"",Eksplikatsioon!D186)</f>
        <v>Koridor</v>
      </c>
      <c r="E184" s="54">
        <f>IF(Eksplikatsioon!F186=0,"",Eksplikatsioon!F186)</f>
        <v>192.5</v>
      </c>
      <c r="F184" s="23" t="str">
        <f>IF(Eksplikatsioon!H186=0,"",Eksplikatsioon!H186)</f>
        <v/>
      </c>
      <c r="G184" s="23" t="str">
        <f>IF(Eksplikatsioon!J186=0,"",Eksplikatsioon!J186)</f>
        <v>Ühiskasutuses korruse pind</v>
      </c>
      <c r="H184" s="23" t="str">
        <f>IF(Eksplikatsioon!K186=0,"",Eksplikatsioon!K186)</f>
        <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x14ac:dyDescent="0.25">
      <c r="A185" s="23" t="str">
        <f>IF(Eksplikatsioon!A187=0,"",Eksplikatsioon!A187)</f>
        <v>03</v>
      </c>
      <c r="B185" s="56" t="str">
        <f>IF(Eksplikatsioon!B187=0,"",Eksplikatsioon!B187)</f>
        <v>304</v>
      </c>
      <c r="C185" s="23" t="str">
        <f>IF(Eksplikatsioon!C187=0,"",Eksplikatsioon!C187)</f>
        <v>ÜÜRITAV PIND</v>
      </c>
      <c r="D185" s="23" t="str">
        <f>IF(Eksplikatsioon!D187=0,"",Eksplikatsioon!D187)</f>
        <v>Nõupidamise ruum</v>
      </c>
      <c r="E185" s="54">
        <f>IF(Eksplikatsioon!F187=0,"",Eksplikatsioon!F187)</f>
        <v>12</v>
      </c>
      <c r="F185" s="23" t="str">
        <f>IF(Eksplikatsioon!H187=0,"",Eksplikatsioon!H187)</f>
        <v/>
      </c>
      <c r="G185" s="23" t="str">
        <f>IF(Eksplikatsioon!J187=0,"",Eksplikatsioon!J187)</f>
        <v>Ainukasutuses pind</v>
      </c>
      <c r="H185" s="23" t="str">
        <f>IF(Eksplikatsioon!K187=0,"",Eksplikatsioon!K187)</f>
        <v>Rahandusministeerium</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x14ac:dyDescent="0.25">
      <c r="A186" s="23" t="str">
        <f>IF(Eksplikatsioon!A188=0,"",Eksplikatsioon!A188)</f>
        <v>03</v>
      </c>
      <c r="B186" s="56" t="str">
        <f>IF(Eksplikatsioon!B188=0,"",Eksplikatsioon!B188)</f>
        <v>305</v>
      </c>
      <c r="C186" s="23" t="str">
        <f>IF(Eksplikatsioon!C188=0,"",Eksplikatsioon!C188)</f>
        <v>ÜÜRITAV PIND</v>
      </c>
      <c r="D186" s="23" t="str">
        <f>IF(Eksplikatsioon!D188=0,"",Eksplikatsioon!D188)</f>
        <v>Nõupidamise ruum</v>
      </c>
      <c r="E186" s="54">
        <f>IF(Eksplikatsioon!F188=0,"",Eksplikatsioon!F188)</f>
        <v>12.5</v>
      </c>
      <c r="F186" s="23" t="str">
        <f>IF(Eksplikatsioon!H188=0,"",Eksplikatsioon!H188)</f>
        <v/>
      </c>
      <c r="G186" s="23" t="str">
        <f>IF(Eksplikatsioon!J188=0,"",Eksplikatsioon!J188)</f>
        <v>Ainukasutuses pind</v>
      </c>
      <c r="H186" s="23" t="str">
        <f>IF(Eksplikatsioon!K188=0,"",Eksplikatsioon!K188)</f>
        <v>Rahandusministeerium</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x14ac:dyDescent="0.25">
      <c r="A187" s="23" t="str">
        <f>IF(Eksplikatsioon!A189=0,"",Eksplikatsioon!A189)</f>
        <v>03</v>
      </c>
      <c r="B187" s="56" t="str">
        <f>IF(Eksplikatsioon!B189=0,"",Eksplikatsioon!B189)</f>
        <v>306</v>
      </c>
      <c r="C187" s="23" t="str">
        <f>IF(Eksplikatsioon!C189=0,"",Eksplikatsioon!C189)</f>
        <v>ÜÜRITAV PIND</v>
      </c>
      <c r="D187" s="23" t="str">
        <f>IF(Eksplikatsioon!D189=0,"",Eksplikatsioon!D189)</f>
        <v>Nõupidamise ruum</v>
      </c>
      <c r="E187" s="54">
        <f>IF(Eksplikatsioon!F189=0,"",Eksplikatsioon!F189)</f>
        <v>12.9</v>
      </c>
      <c r="F187" s="23" t="str">
        <f>IF(Eksplikatsioon!H189=0,"",Eksplikatsioon!H189)</f>
        <v/>
      </c>
      <c r="G187" s="23" t="str">
        <f>IF(Eksplikatsioon!J189=0,"",Eksplikatsioon!J189)</f>
        <v>Ainukasutuses pind</v>
      </c>
      <c r="H187" s="23" t="str">
        <f>IF(Eksplikatsioon!K189=0,"",Eksplikatsioon!K189)</f>
        <v>Rahandusministeerium</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x14ac:dyDescent="0.25">
      <c r="A188" s="23" t="str">
        <f>IF(Eksplikatsioon!A190=0,"",Eksplikatsioon!A190)</f>
        <v>03</v>
      </c>
      <c r="B188" s="56" t="str">
        <f>IF(Eksplikatsioon!B190=0,"",Eksplikatsioon!B190)</f>
        <v>307</v>
      </c>
      <c r="C188" s="23" t="str">
        <f>IF(Eksplikatsioon!C190=0,"",Eksplikatsioon!C190)</f>
        <v>TEHNOPIND</v>
      </c>
      <c r="D188" s="23" t="str">
        <f>IF(Eksplikatsioon!D190=0,"",Eksplikatsioon!D190)</f>
        <v>Sideruum/Nõrkvool</v>
      </c>
      <c r="E188" s="54">
        <f>IF(Eksplikatsioon!F190=0,"",Eksplikatsioon!F190)</f>
        <v>5.9</v>
      </c>
      <c r="F188" s="23" t="str">
        <f>IF(Eksplikatsioon!H190=0,"",Eksplikatsioon!H190)</f>
        <v/>
      </c>
      <c r="G188" s="23" t="str">
        <f>IF(Eksplikatsioon!J190=0,"",Eksplikatsioon!J190)</f>
        <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x14ac:dyDescent="0.25">
      <c r="A189" s="23" t="str">
        <f>IF(Eksplikatsioon!A191=0,"",Eksplikatsioon!A191)</f>
        <v>03</v>
      </c>
      <c r="B189" s="56" t="str">
        <f>IF(Eksplikatsioon!B191=0,"",Eksplikatsioon!B191)</f>
        <v>307a</v>
      </c>
      <c r="C189" s="23" t="str">
        <f>IF(Eksplikatsioon!C191=0,"",Eksplikatsioon!C191)</f>
        <v>ÜÜRITAV PIND</v>
      </c>
      <c r="D189" s="23" t="str">
        <f>IF(Eksplikatsioon!D191=0,"",Eksplikatsioon!D191)</f>
        <v>Koristus- ja hooldusruum</v>
      </c>
      <c r="E189" s="54">
        <f>IF(Eksplikatsioon!F191=0,"",Eksplikatsioon!F191)</f>
        <v>5.7</v>
      </c>
      <c r="F189" s="23" t="str">
        <f>IF(Eksplikatsioon!H191=0,"",Eksplikatsioon!H191)</f>
        <v/>
      </c>
      <c r="G189" s="23" t="str">
        <f>IF(Eksplikatsioon!J191=0,"",Eksplikatsioon!J191)</f>
        <v>Ühiskasutuses korruse pind</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x14ac:dyDescent="0.25">
      <c r="A190" s="23" t="str">
        <f>IF(Eksplikatsioon!A192=0,"",Eksplikatsioon!A192)</f>
        <v>03</v>
      </c>
      <c r="B190" s="56" t="str">
        <f>IF(Eksplikatsioon!B192=0,"",Eksplikatsioon!B192)</f>
        <v>308</v>
      </c>
      <c r="C190" s="23" t="str">
        <f>IF(Eksplikatsioon!C192=0,"",Eksplikatsioon!C192)</f>
        <v>ÜÜRITAV PIND</v>
      </c>
      <c r="D190" s="23" t="str">
        <f>IF(Eksplikatsioon!D192=0,"",Eksplikatsioon!D192)</f>
        <v>Koridor</v>
      </c>
      <c r="E190" s="54">
        <f>IF(Eksplikatsioon!F192=0,"",Eksplikatsioon!F192)</f>
        <v>11.8</v>
      </c>
      <c r="F190" s="23" t="str">
        <f>IF(Eksplikatsioon!H192=0,"",Eksplikatsioon!H192)</f>
        <v/>
      </c>
      <c r="G190" s="23" t="str">
        <f>IF(Eksplikatsioon!J192=0,"",Eksplikatsioon!J192)</f>
        <v>Ühiskasutuses korruse pind</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x14ac:dyDescent="0.25">
      <c r="A191" s="23" t="str">
        <f>IF(Eksplikatsioon!A193=0,"",Eksplikatsioon!A193)</f>
        <v>03</v>
      </c>
      <c r="B191" s="56" t="str">
        <f>IF(Eksplikatsioon!B193=0,"",Eksplikatsioon!B193)</f>
        <v>309</v>
      </c>
      <c r="C191" s="23" t="str">
        <f>IF(Eksplikatsioon!C193=0,"",Eksplikatsioon!C193)</f>
        <v>ÜÜRITAV PIND</v>
      </c>
      <c r="D191" s="23" t="str">
        <f>IF(Eksplikatsioon!D193=0,"",Eksplikatsioon!D193)</f>
        <v>WC</v>
      </c>
      <c r="E191" s="54">
        <f>IF(Eksplikatsioon!F193=0,"",Eksplikatsioon!F193)</f>
        <v>3</v>
      </c>
      <c r="F191" s="23" t="str">
        <f>IF(Eksplikatsioon!H193=0,"",Eksplikatsioon!H193)</f>
        <v/>
      </c>
      <c r="G191" s="23" t="str">
        <f>IF(Eksplikatsioon!J193=0,"",Eksplikatsioon!J193)</f>
        <v>Ühiskasutuses korruse pind</v>
      </c>
      <c r="H191" s="23" t="str">
        <f>IF(Eksplikatsioon!K193=0,"",Eksplikatsioon!K193)</f>
        <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x14ac:dyDescent="0.25">
      <c r="A192" s="23" t="str">
        <f>IF(Eksplikatsioon!A194=0,"",Eksplikatsioon!A194)</f>
        <v>03</v>
      </c>
      <c r="B192" s="56" t="str">
        <f>IF(Eksplikatsioon!B194=0,"",Eksplikatsioon!B194)</f>
        <v>310</v>
      </c>
      <c r="C192" s="23" t="str">
        <f>IF(Eksplikatsioon!C194=0,"",Eksplikatsioon!C194)</f>
        <v>ÜÜRITAV PIND</v>
      </c>
      <c r="D192" s="23" t="str">
        <f>IF(Eksplikatsioon!D194=0,"",Eksplikatsioon!D194)</f>
        <v>WC</v>
      </c>
      <c r="E192" s="54">
        <f>IF(Eksplikatsioon!F194=0,"",Eksplikatsioon!F194)</f>
        <v>3</v>
      </c>
      <c r="F192" s="23" t="str">
        <f>IF(Eksplikatsioon!H194=0,"",Eksplikatsioon!H194)</f>
        <v/>
      </c>
      <c r="G192" s="23" t="str">
        <f>IF(Eksplikatsioon!J194=0,"",Eksplikatsioon!J194)</f>
        <v>Ühiskasutuses korruse pind</v>
      </c>
      <c r="H192" s="23" t="str">
        <f>IF(Eksplikatsioon!K194=0,"",Eksplikatsioon!K194)</f>
        <v/>
      </c>
      <c r="I192" s="23" t="str">
        <f>IF(Eksplikatsioon!L194=0,"",Eksplikatsioon!L194)</f>
        <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x14ac:dyDescent="0.25">
      <c r="A193" s="23" t="str">
        <f>IF(Eksplikatsioon!A195=0,"",Eksplikatsioon!A195)</f>
        <v>03</v>
      </c>
      <c r="B193" s="56" t="str">
        <f>IF(Eksplikatsioon!B195=0,"",Eksplikatsioon!B195)</f>
        <v>311</v>
      </c>
      <c r="C193" s="23" t="str">
        <f>IF(Eksplikatsioon!C195=0,"",Eksplikatsioon!C195)</f>
        <v>ÜÜRITAV PIND</v>
      </c>
      <c r="D193" s="23" t="str">
        <f>IF(Eksplikatsioon!D195=0,"",Eksplikatsioon!D195)</f>
        <v>WC</v>
      </c>
      <c r="E193" s="54">
        <f>IF(Eksplikatsioon!F195=0,"",Eksplikatsioon!F195)</f>
        <v>5.6</v>
      </c>
      <c r="F193" s="23" t="str">
        <f>IF(Eksplikatsioon!H195=0,"",Eksplikatsioon!H195)</f>
        <v/>
      </c>
      <c r="G193" s="23" t="str">
        <f>IF(Eksplikatsioon!J195=0,"",Eksplikatsioon!J195)</f>
        <v>Ühiskasutuses korruse pind</v>
      </c>
      <c r="H193" s="23" t="str">
        <f>IF(Eksplikatsioon!K195=0,"",Eksplikatsioon!K195)</f>
        <v/>
      </c>
      <c r="I193" s="23" t="str">
        <f>IF(Eksplikatsioon!L195=0,"",Eksplikatsioon!L195)</f>
        <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x14ac:dyDescent="0.25">
      <c r="A194" s="23" t="str">
        <f>IF(Eksplikatsioon!A196=0,"",Eksplikatsioon!A196)</f>
        <v>03</v>
      </c>
      <c r="B194" s="56" t="str">
        <f>IF(Eksplikatsioon!B196=0,"",Eksplikatsioon!B196)</f>
        <v>312</v>
      </c>
      <c r="C194" s="23" t="str">
        <f>IF(Eksplikatsioon!C196=0,"",Eksplikatsioon!C196)</f>
        <v>ÜÜRITAV PIND</v>
      </c>
      <c r="D194" s="23" t="str">
        <f>IF(Eksplikatsioon!D196=0,"",Eksplikatsioon!D196)</f>
        <v>Puhkeruum</v>
      </c>
      <c r="E194" s="54">
        <f>IF(Eksplikatsioon!F196=0,"",Eksplikatsioon!F196)</f>
        <v>47.3</v>
      </c>
      <c r="F194" s="23" t="str">
        <f>IF(Eksplikatsioon!H196=0,"",Eksplikatsioon!H196)</f>
        <v/>
      </c>
      <c r="G194" s="23" t="str">
        <f>IF(Eksplikatsioon!J196=0,"",Eksplikatsioon!J196)</f>
        <v>Ühiskasutuses korruse pind</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x14ac:dyDescent="0.25">
      <c r="A195" s="23" t="str">
        <f>IF(Eksplikatsioon!A197=0,"",Eksplikatsioon!A197)</f>
        <v>03</v>
      </c>
      <c r="B195" s="56" t="str">
        <f>IF(Eksplikatsioon!B197=0,"",Eksplikatsioon!B197)</f>
        <v>313</v>
      </c>
      <c r="C195" s="23" t="str">
        <f>IF(Eksplikatsioon!C197=0,"",Eksplikatsioon!C197)</f>
        <v>ÜÜRITAV PIND</v>
      </c>
      <c r="D195" s="23" t="str">
        <f>IF(Eksplikatsioon!D197=0,"",Eksplikatsioon!D197)</f>
        <v>Kabinet/Büroo</v>
      </c>
      <c r="E195" s="54">
        <f>IF(Eksplikatsioon!F197=0,"",Eksplikatsioon!F197)</f>
        <v>25.6</v>
      </c>
      <c r="F195" s="23" t="str">
        <f>IF(Eksplikatsioon!H197=0,"",Eksplikatsioon!H197)</f>
        <v/>
      </c>
      <c r="G195" s="23" t="str">
        <f>IF(Eksplikatsioon!J197=0,"",Eksplikatsioon!J197)</f>
        <v>Ainukasutuses pind</v>
      </c>
      <c r="H195" s="23" t="str">
        <f>IF(Eksplikatsioon!K197=0,"",Eksplikatsioon!K197)</f>
        <v>Rahandusministeerium</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x14ac:dyDescent="0.25">
      <c r="A196" s="23" t="str">
        <f>IF(Eksplikatsioon!A198=0,"",Eksplikatsioon!A198)</f>
        <v>03</v>
      </c>
      <c r="B196" s="56" t="str">
        <f>IF(Eksplikatsioon!B198=0,"",Eksplikatsioon!B198)</f>
        <v>314</v>
      </c>
      <c r="C196" s="23" t="str">
        <f>IF(Eksplikatsioon!C198=0,"",Eksplikatsioon!C198)</f>
        <v>ÜÜRITAV PIND</v>
      </c>
      <c r="D196" s="23" t="str">
        <f>IF(Eksplikatsioon!D198=0,"",Eksplikatsioon!D198)</f>
        <v>Kabinet/Büroo</v>
      </c>
      <c r="E196" s="54">
        <f>IF(Eksplikatsioon!F198=0,"",Eksplikatsioon!F198)</f>
        <v>17.3</v>
      </c>
      <c r="F196" s="23" t="str">
        <f>IF(Eksplikatsioon!H198=0,"",Eksplikatsioon!H198)</f>
        <v/>
      </c>
      <c r="G196" s="23" t="str">
        <f>IF(Eksplikatsioon!J198=0,"",Eksplikatsioon!J198)</f>
        <v>Ainukasutuses pind</v>
      </c>
      <c r="H196" s="23" t="str">
        <f>IF(Eksplikatsioon!K198=0,"",Eksplikatsioon!K198)</f>
        <v>Rahandusministeerium</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x14ac:dyDescent="0.25">
      <c r="A197" s="23" t="str">
        <f>IF(Eksplikatsioon!A199=0,"",Eksplikatsioon!A199)</f>
        <v>03</v>
      </c>
      <c r="B197" s="56" t="str">
        <f>IF(Eksplikatsioon!B199=0,"",Eksplikatsioon!B199)</f>
        <v>316</v>
      </c>
      <c r="C197" s="23" t="str">
        <f>IF(Eksplikatsioon!C199=0,"",Eksplikatsioon!C199)</f>
        <v>ÜÜRITAV PIND</v>
      </c>
      <c r="D197" s="23" t="str">
        <f>IF(Eksplikatsioon!D199=0,"",Eksplikatsioon!D199)</f>
        <v>Kabinet/Büroo</v>
      </c>
      <c r="E197" s="54">
        <f>IF(Eksplikatsioon!F199=0,"",Eksplikatsioon!F199)</f>
        <v>24.9</v>
      </c>
      <c r="F197" s="23" t="str">
        <f>IF(Eksplikatsioon!H199=0,"",Eksplikatsioon!H199)</f>
        <v/>
      </c>
      <c r="G197" s="23" t="str">
        <f>IF(Eksplikatsioon!J199=0,"",Eksplikatsioon!J199)</f>
        <v>Ainukasutuses pind</v>
      </c>
      <c r="H197" s="23" t="str">
        <f>IF(Eksplikatsioon!K199=0,"",Eksplikatsioon!K199)</f>
        <v>Rahandusministeerium</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x14ac:dyDescent="0.25">
      <c r="A198" s="23" t="str">
        <f>IF(Eksplikatsioon!A200=0,"",Eksplikatsioon!A200)</f>
        <v>03</v>
      </c>
      <c r="B198" s="56" t="str">
        <f>IF(Eksplikatsioon!B200=0,"",Eksplikatsioon!B200)</f>
        <v>317</v>
      </c>
      <c r="C198" s="23" t="str">
        <f>IF(Eksplikatsioon!C200=0,"",Eksplikatsioon!C200)</f>
        <v>ÜÜRITAV PIND</v>
      </c>
      <c r="D198" s="23" t="str">
        <f>IF(Eksplikatsioon!D200=0,"",Eksplikatsioon!D200)</f>
        <v>Garderoob</v>
      </c>
      <c r="E198" s="54">
        <f>IF(Eksplikatsioon!F200=0,"",Eksplikatsioon!F200)</f>
        <v>26.1</v>
      </c>
      <c r="F198" s="23" t="str">
        <f>IF(Eksplikatsioon!H200=0,"",Eksplikatsioon!H200)</f>
        <v/>
      </c>
      <c r="G198" s="23" t="str">
        <f>IF(Eksplikatsioon!J200=0,"",Eksplikatsioon!J200)</f>
        <v>Ühiskasutuses korruse pind</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x14ac:dyDescent="0.25">
      <c r="A199" s="23" t="str">
        <f>IF(Eksplikatsioon!A201=0,"",Eksplikatsioon!A201)</f>
        <v>03</v>
      </c>
      <c r="B199" s="56" t="str">
        <f>IF(Eksplikatsioon!B201=0,"",Eksplikatsioon!B201)</f>
        <v>318</v>
      </c>
      <c r="C199" s="23" t="str">
        <f>IF(Eksplikatsioon!C201=0,"",Eksplikatsioon!C201)</f>
        <v>ÜÜRITAV PIND</v>
      </c>
      <c r="D199" s="23" t="str">
        <f>IF(Eksplikatsioon!D201=0,"",Eksplikatsioon!D201)</f>
        <v>WC</v>
      </c>
      <c r="E199" s="54">
        <f>IF(Eksplikatsioon!F201=0,"",Eksplikatsioon!F201)</f>
        <v>2</v>
      </c>
      <c r="F199" s="23" t="str">
        <f>IF(Eksplikatsioon!H201=0,"",Eksplikatsioon!H201)</f>
        <v/>
      </c>
      <c r="G199" s="23" t="str">
        <f>IF(Eksplikatsioon!J201=0,"",Eksplikatsioon!J201)</f>
        <v>Ühiskasutuses korruse pind</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x14ac:dyDescent="0.25">
      <c r="A200" s="23" t="str">
        <f>IF(Eksplikatsioon!A202=0,"",Eksplikatsioon!A202)</f>
        <v>03</v>
      </c>
      <c r="B200" s="56" t="str">
        <f>IF(Eksplikatsioon!B202=0,"",Eksplikatsioon!B202)</f>
        <v>319</v>
      </c>
      <c r="C200" s="23" t="str">
        <f>IF(Eksplikatsioon!C202=0,"",Eksplikatsioon!C202)</f>
        <v>TEHNOPIND</v>
      </c>
      <c r="D200" s="23" t="str">
        <f>IF(Eksplikatsioon!D202=0,"",Eksplikatsioon!D202)</f>
        <v>Elektrikilp</v>
      </c>
      <c r="E200" s="54">
        <f>IF(Eksplikatsioon!F202=0,"",Eksplikatsioon!F202)</f>
        <v>2</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x14ac:dyDescent="0.25">
      <c r="A201" s="23" t="str">
        <f>IF(Eksplikatsioon!A203=0,"",Eksplikatsioon!A203)</f>
        <v>03</v>
      </c>
      <c r="B201" s="56" t="str">
        <f>IF(Eksplikatsioon!B203=0,"",Eksplikatsioon!B203)</f>
        <v>320</v>
      </c>
      <c r="C201" s="23" t="str">
        <f>IF(Eksplikatsioon!C203=0,"",Eksplikatsioon!C203)</f>
        <v>ÜÜRITAV PIND</v>
      </c>
      <c r="D201" s="23" t="str">
        <f>IF(Eksplikatsioon!D203=0,"",Eksplikatsioon!D203)</f>
        <v>Nõupidamise ruum</v>
      </c>
      <c r="E201" s="54">
        <f>IF(Eksplikatsioon!F203=0,"",Eksplikatsioon!F203)</f>
        <v>18.5</v>
      </c>
      <c r="F201" s="23" t="str">
        <f>IF(Eksplikatsioon!H203=0,"",Eksplikatsioon!H203)</f>
        <v/>
      </c>
      <c r="G201" s="23" t="str">
        <f>IF(Eksplikatsioon!J203=0,"",Eksplikatsioon!J203)</f>
        <v>Ainukasutuses pind</v>
      </c>
      <c r="H201" s="23" t="str">
        <f>IF(Eksplikatsioon!K203=0,"",Eksplikatsioon!K203)</f>
        <v>Rahandusministeerium</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x14ac:dyDescent="0.25">
      <c r="A202" s="23" t="str">
        <f>IF(Eksplikatsioon!A204=0,"",Eksplikatsioon!A204)</f>
        <v>03</v>
      </c>
      <c r="B202" s="56" t="str">
        <f>IF(Eksplikatsioon!B204=0,"",Eksplikatsioon!B204)</f>
        <v>321</v>
      </c>
      <c r="C202" s="23" t="str">
        <f>IF(Eksplikatsioon!C204=0,"",Eksplikatsioon!C204)</f>
        <v>ÜÜRITAV PIND</v>
      </c>
      <c r="D202" s="23" t="str">
        <f>IF(Eksplikatsioon!D204=0,"",Eksplikatsioon!D204)</f>
        <v>Nõupidamise ruum</v>
      </c>
      <c r="E202" s="54">
        <f>IF(Eksplikatsioon!F204=0,"",Eksplikatsioon!F204)</f>
        <v>30.8</v>
      </c>
      <c r="F202" s="23" t="str">
        <f>IF(Eksplikatsioon!H204=0,"",Eksplikatsioon!H204)</f>
        <v/>
      </c>
      <c r="G202" s="23" t="str">
        <f>IF(Eksplikatsioon!J204=0,"",Eksplikatsioon!J204)</f>
        <v>Ainukasutuses pind</v>
      </c>
      <c r="H202" s="23" t="str">
        <f>IF(Eksplikatsioon!K204=0,"",Eksplikatsioon!K204)</f>
        <v>Rahandusministeerium</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x14ac:dyDescent="0.25">
      <c r="A203" s="23" t="str">
        <f>IF(Eksplikatsioon!A205=0,"",Eksplikatsioon!A205)</f>
        <v>03</v>
      </c>
      <c r="B203" s="56" t="str">
        <f>IF(Eksplikatsioon!B205=0,"",Eksplikatsioon!B205)</f>
        <v>322</v>
      </c>
      <c r="C203" s="23" t="str">
        <f>IF(Eksplikatsioon!C205=0,"",Eksplikatsioon!C205)</f>
        <v>ÜÜRITAV PIND</v>
      </c>
      <c r="D203" s="23" t="str">
        <f>IF(Eksplikatsioon!D205=0,"",Eksplikatsioon!D205)</f>
        <v>Puhkeruum</v>
      </c>
      <c r="E203" s="54">
        <f>IF(Eksplikatsioon!F205=0,"",Eksplikatsioon!F205)</f>
        <v>12.8</v>
      </c>
      <c r="F203" s="23" t="str">
        <f>IF(Eksplikatsioon!H205=0,"",Eksplikatsioon!H205)</f>
        <v/>
      </c>
      <c r="G203" s="23" t="str">
        <f>IF(Eksplikatsioon!J205=0,"",Eksplikatsioon!J205)</f>
        <v>Ainukasutuses pind</v>
      </c>
      <c r="H203" s="23" t="str">
        <f>IF(Eksplikatsioon!K205=0,"",Eksplikatsioon!K205)</f>
        <v>Rahandusministeerium</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x14ac:dyDescent="0.25">
      <c r="A204" s="23" t="str">
        <f>IF(Eksplikatsioon!A206=0,"",Eksplikatsioon!A206)</f>
        <v>03</v>
      </c>
      <c r="B204" s="56" t="str">
        <f>IF(Eksplikatsioon!B206=0,"",Eksplikatsioon!B206)</f>
        <v>323</v>
      </c>
      <c r="C204" s="23" t="str">
        <f>IF(Eksplikatsioon!C206=0,"",Eksplikatsioon!C206)</f>
        <v>ÜÜRITAV PIND</v>
      </c>
      <c r="D204" s="23" t="str">
        <f>IF(Eksplikatsioon!D206=0,"",Eksplikatsioon!D206)</f>
        <v>Kabinet/Büroo</v>
      </c>
      <c r="E204" s="54">
        <f>IF(Eksplikatsioon!F206=0,"",Eksplikatsioon!F206)</f>
        <v>23.8</v>
      </c>
      <c r="F204" s="23" t="str">
        <f>IF(Eksplikatsioon!H206=0,"",Eksplikatsioon!H206)</f>
        <v/>
      </c>
      <c r="G204" s="23" t="str">
        <f>IF(Eksplikatsioon!J206=0,"",Eksplikatsioon!J206)</f>
        <v>Ainukasutuses pind</v>
      </c>
      <c r="H204" s="23" t="str">
        <f>IF(Eksplikatsioon!K206=0,"",Eksplikatsioon!K206)</f>
        <v>Rahandusministeerium</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x14ac:dyDescent="0.25">
      <c r="A205" s="23" t="str">
        <f>IF(Eksplikatsioon!A207=0,"",Eksplikatsioon!A207)</f>
        <v>03</v>
      </c>
      <c r="B205" s="56" t="str">
        <f>IF(Eksplikatsioon!B207=0,"",Eksplikatsioon!B207)</f>
        <v>324</v>
      </c>
      <c r="C205" s="23" t="str">
        <f>IF(Eksplikatsioon!C207=0,"",Eksplikatsioon!C207)</f>
        <v>ÜÜRITAV PIND</v>
      </c>
      <c r="D205" s="23" t="str">
        <f>IF(Eksplikatsioon!D207=0,"",Eksplikatsioon!D207)</f>
        <v>Kabinet/Büroo</v>
      </c>
      <c r="E205" s="54">
        <f>IF(Eksplikatsioon!F207=0,"",Eksplikatsioon!F207)</f>
        <v>24.8</v>
      </c>
      <c r="F205" s="23" t="str">
        <f>IF(Eksplikatsioon!H207=0,"",Eksplikatsioon!H207)</f>
        <v/>
      </c>
      <c r="G205" s="23" t="str">
        <f>IF(Eksplikatsioon!J207=0,"",Eksplikatsioon!J207)</f>
        <v>Ainukasutuses pind</v>
      </c>
      <c r="H205" s="23" t="str">
        <f>IF(Eksplikatsioon!K207=0,"",Eksplikatsioon!K207)</f>
        <v>Rahandusministeerium</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x14ac:dyDescent="0.25">
      <c r="A206" s="23" t="str">
        <f>IF(Eksplikatsioon!A208=0,"",Eksplikatsioon!A208)</f>
        <v>03</v>
      </c>
      <c r="B206" s="56" t="str">
        <f>IF(Eksplikatsioon!B208=0,"",Eksplikatsioon!B208)</f>
        <v>325</v>
      </c>
      <c r="C206" s="23" t="str">
        <f>IF(Eksplikatsioon!C208=0,"",Eksplikatsioon!C208)</f>
        <v>ÜÜRITAV PIND</v>
      </c>
      <c r="D206" s="23" t="str">
        <f>IF(Eksplikatsioon!D208=0,"",Eksplikatsioon!D208)</f>
        <v>Kabinet/Büroo</v>
      </c>
      <c r="E206" s="54">
        <f>IF(Eksplikatsioon!F208=0,"",Eksplikatsioon!F208)</f>
        <v>36.700000000000003</v>
      </c>
      <c r="F206" s="23" t="str">
        <f>IF(Eksplikatsioon!H208=0,"",Eksplikatsioon!H208)</f>
        <v/>
      </c>
      <c r="G206" s="23" t="str">
        <f>IF(Eksplikatsioon!J208=0,"",Eksplikatsioon!J208)</f>
        <v>Ainukasutuses pind</v>
      </c>
      <c r="H206" s="23" t="str">
        <f>IF(Eksplikatsioon!K208=0,"",Eksplikatsioon!K208)</f>
        <v>Rahandusministeerium</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x14ac:dyDescent="0.25">
      <c r="A207" s="23" t="str">
        <f>IF(Eksplikatsioon!A209=0,"",Eksplikatsioon!A209)</f>
        <v>03</v>
      </c>
      <c r="B207" s="56" t="str">
        <f>IF(Eksplikatsioon!B209=0,"",Eksplikatsioon!B209)</f>
        <v>326</v>
      </c>
      <c r="C207" s="23" t="str">
        <f>IF(Eksplikatsioon!C209=0,"",Eksplikatsioon!C209)</f>
        <v>ÜÜRITAV PIND</v>
      </c>
      <c r="D207" s="23" t="str">
        <f>IF(Eksplikatsioon!D209=0,"",Eksplikatsioon!D209)</f>
        <v>Kabinet/Büroo</v>
      </c>
      <c r="E207" s="54">
        <f>IF(Eksplikatsioon!F209=0,"",Eksplikatsioon!F209)</f>
        <v>25</v>
      </c>
      <c r="F207" s="23" t="str">
        <f>IF(Eksplikatsioon!H209=0,"",Eksplikatsioon!H209)</f>
        <v/>
      </c>
      <c r="G207" s="23" t="str">
        <f>IF(Eksplikatsioon!J209=0,"",Eksplikatsioon!J209)</f>
        <v>Ainukasutuses pind</v>
      </c>
      <c r="H207" s="23" t="str">
        <f>IF(Eksplikatsioon!K209=0,"",Eksplikatsioon!K209)</f>
        <v>Rahandusministeerium</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x14ac:dyDescent="0.25">
      <c r="A208" s="23" t="str">
        <f>IF(Eksplikatsioon!A210=0,"",Eksplikatsioon!A210)</f>
        <v>03</v>
      </c>
      <c r="B208" s="56" t="str">
        <f>IF(Eksplikatsioon!B210=0,"",Eksplikatsioon!B210)</f>
        <v>327</v>
      </c>
      <c r="C208" s="23" t="str">
        <f>IF(Eksplikatsioon!C210=0,"",Eksplikatsioon!C210)</f>
        <v>ÜÜRITAV PIND</v>
      </c>
      <c r="D208" s="23" t="str">
        <f>IF(Eksplikatsioon!D210=0,"",Eksplikatsioon!D210)</f>
        <v>Kabinet/Büroo</v>
      </c>
      <c r="E208" s="54">
        <f>IF(Eksplikatsioon!F210=0,"",Eksplikatsioon!F210)</f>
        <v>24.9</v>
      </c>
      <c r="F208" s="23" t="str">
        <f>IF(Eksplikatsioon!H210=0,"",Eksplikatsioon!H210)</f>
        <v/>
      </c>
      <c r="G208" s="23" t="str">
        <f>IF(Eksplikatsioon!J210=0,"",Eksplikatsioon!J210)</f>
        <v>Ainukasutuses pind</v>
      </c>
      <c r="H208" s="23" t="str">
        <f>IF(Eksplikatsioon!K210=0,"",Eksplikatsioon!K210)</f>
        <v>Rahandusministeerium</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x14ac:dyDescent="0.25">
      <c r="A209" s="23" t="str">
        <f>IF(Eksplikatsioon!A211=0,"",Eksplikatsioon!A211)</f>
        <v>03</v>
      </c>
      <c r="B209" s="56" t="str">
        <f>IF(Eksplikatsioon!B211=0,"",Eksplikatsioon!B211)</f>
        <v>328</v>
      </c>
      <c r="C209" s="23" t="str">
        <f>IF(Eksplikatsioon!C211=0,"",Eksplikatsioon!C211)</f>
        <v>ÜÜRITAV PIND</v>
      </c>
      <c r="D209" s="23" t="str">
        <f>IF(Eksplikatsioon!D211=0,"",Eksplikatsioon!D211)</f>
        <v>Kabinet/Büroo</v>
      </c>
      <c r="E209" s="54">
        <f>IF(Eksplikatsioon!F211=0,"",Eksplikatsioon!F211)</f>
        <v>25.5</v>
      </c>
      <c r="F209" s="23" t="str">
        <f>IF(Eksplikatsioon!H211=0,"",Eksplikatsioon!H211)</f>
        <v/>
      </c>
      <c r="G209" s="23" t="str">
        <f>IF(Eksplikatsioon!J211=0,"",Eksplikatsioon!J211)</f>
        <v>Ainukasutuses pind</v>
      </c>
      <c r="H209" s="23" t="str">
        <f>IF(Eksplikatsioon!K211=0,"",Eksplikatsioon!K211)</f>
        <v>Rahandusministeerium</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x14ac:dyDescent="0.25">
      <c r="A210" s="23" t="str">
        <f>IF(Eksplikatsioon!A212=0,"",Eksplikatsioon!A212)</f>
        <v>03</v>
      </c>
      <c r="B210" s="56" t="str">
        <f>IF(Eksplikatsioon!B212=0,"",Eksplikatsioon!B212)</f>
        <v>330</v>
      </c>
      <c r="C210" s="23" t="str">
        <f>IF(Eksplikatsioon!C212=0,"",Eksplikatsioon!C212)</f>
        <v>ÜÜRITAV PIND</v>
      </c>
      <c r="D210" s="23" t="str">
        <f>IF(Eksplikatsioon!D212=0,"",Eksplikatsioon!D212)</f>
        <v>Pesuruum</v>
      </c>
      <c r="E210" s="54">
        <f>IF(Eksplikatsioon!F212=0,"",Eksplikatsioon!F212)</f>
        <v>7.4</v>
      </c>
      <c r="F210" s="23" t="str">
        <f>IF(Eksplikatsioon!H212=0,"",Eksplikatsioon!H212)</f>
        <v/>
      </c>
      <c r="G210" s="23" t="str">
        <f>IF(Eksplikatsioon!J212=0,"",Eksplikatsioon!J212)</f>
        <v>Ühiskasutuses korruse pind</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x14ac:dyDescent="0.25">
      <c r="A211" s="23" t="str">
        <f>IF(Eksplikatsioon!A213=0,"",Eksplikatsioon!A213)</f>
        <v>03</v>
      </c>
      <c r="B211" s="56" t="str">
        <f>IF(Eksplikatsioon!B213=0,"",Eksplikatsioon!B213)</f>
        <v>331</v>
      </c>
      <c r="C211" s="23" t="str">
        <f>IF(Eksplikatsioon!C213=0,"",Eksplikatsioon!C213)</f>
        <v>ÜÜRITAV PIND</v>
      </c>
      <c r="D211" s="23" t="str">
        <f>IF(Eksplikatsioon!D213=0,"",Eksplikatsioon!D213)</f>
        <v>WC</v>
      </c>
      <c r="E211" s="54">
        <f>IF(Eksplikatsioon!F213=0,"",Eksplikatsioon!F213)</f>
        <v>1.3</v>
      </c>
      <c r="F211" s="23" t="str">
        <f>IF(Eksplikatsioon!H213=0,"",Eksplikatsioon!H213)</f>
        <v/>
      </c>
      <c r="G211" s="23" t="str">
        <f>IF(Eksplikatsioon!J213=0,"",Eksplikatsioon!J213)</f>
        <v>Ühiskasutuses korruse pind</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x14ac:dyDescent="0.25">
      <c r="A212" s="23" t="str">
        <f>IF(Eksplikatsioon!A214=0,"",Eksplikatsioon!A214)</f>
        <v>03</v>
      </c>
      <c r="B212" s="56" t="str">
        <f>IF(Eksplikatsioon!B214=0,"",Eksplikatsioon!B214)</f>
        <v>332</v>
      </c>
      <c r="C212" s="23" t="str">
        <f>IF(Eksplikatsioon!C214=0,"",Eksplikatsioon!C214)</f>
        <v>ÜÜRITAV PIND</v>
      </c>
      <c r="D212" s="23" t="str">
        <f>IF(Eksplikatsioon!D214=0,"",Eksplikatsioon!D214)</f>
        <v>WC</v>
      </c>
      <c r="E212" s="54">
        <f>IF(Eksplikatsioon!F214=0,"",Eksplikatsioon!F214)</f>
        <v>1.4</v>
      </c>
      <c r="F212" s="23" t="str">
        <f>IF(Eksplikatsioon!H214=0,"",Eksplikatsioon!H214)</f>
        <v/>
      </c>
      <c r="G212" s="23" t="str">
        <f>IF(Eksplikatsioon!J214=0,"",Eksplikatsioon!J214)</f>
        <v>Ühiskasutuses korruse pind</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x14ac:dyDescent="0.25">
      <c r="A213" s="23" t="str">
        <f>IF(Eksplikatsioon!A215=0,"",Eksplikatsioon!A215)</f>
        <v>03</v>
      </c>
      <c r="B213" s="56" t="str">
        <f>IF(Eksplikatsioon!B215=0,"",Eksplikatsioon!B215)</f>
        <v>333</v>
      </c>
      <c r="C213" s="23" t="str">
        <f>IF(Eksplikatsioon!C215=0,"",Eksplikatsioon!C215)</f>
        <v>ÜÜRITAV PIND</v>
      </c>
      <c r="D213" s="23" t="str">
        <f>IF(Eksplikatsioon!D215=0,"",Eksplikatsioon!D215)</f>
        <v>WC</v>
      </c>
      <c r="E213" s="54">
        <f>IF(Eksplikatsioon!F215=0,"",Eksplikatsioon!F215)</f>
        <v>1.2</v>
      </c>
      <c r="F213" s="23" t="str">
        <f>IF(Eksplikatsioon!H215=0,"",Eksplikatsioon!H215)</f>
        <v/>
      </c>
      <c r="G213" s="23" t="str">
        <f>IF(Eksplikatsioon!J215=0,"",Eksplikatsioon!J215)</f>
        <v>Ühiskasutuses korruse pind</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x14ac:dyDescent="0.25">
      <c r="A214" s="23" t="str">
        <f>IF(Eksplikatsioon!A216=0,"",Eksplikatsioon!A216)</f>
        <v>03</v>
      </c>
      <c r="B214" s="56" t="str">
        <f>IF(Eksplikatsioon!B216=0,"",Eksplikatsioon!B216)</f>
        <v>334</v>
      </c>
      <c r="C214" s="23" t="str">
        <f>IF(Eksplikatsioon!C216=0,"",Eksplikatsioon!C216)</f>
        <v>ÜÜRITAV PIND</v>
      </c>
      <c r="D214" s="23" t="str">
        <f>IF(Eksplikatsioon!D216=0,"",Eksplikatsioon!D216)</f>
        <v>WC</v>
      </c>
      <c r="E214" s="54">
        <f>IF(Eksplikatsioon!F216=0,"",Eksplikatsioon!F216)</f>
        <v>1.3</v>
      </c>
      <c r="F214" s="23" t="str">
        <f>IF(Eksplikatsioon!H216=0,"",Eksplikatsioon!H216)</f>
        <v/>
      </c>
      <c r="G214" s="23" t="str">
        <f>IF(Eksplikatsioon!J216=0,"",Eksplikatsioon!J216)</f>
        <v>Ühiskasutuses korruse pind</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x14ac:dyDescent="0.25">
      <c r="A215" s="23" t="str">
        <f>IF(Eksplikatsioon!A217=0,"",Eksplikatsioon!A217)</f>
        <v>03</v>
      </c>
      <c r="B215" s="56" t="str">
        <f>IF(Eksplikatsioon!B217=0,"",Eksplikatsioon!B217)</f>
        <v>335</v>
      </c>
      <c r="C215" s="23" t="str">
        <f>IF(Eksplikatsioon!C217=0,"",Eksplikatsioon!C217)</f>
        <v>ÜÜRITAV PIND</v>
      </c>
      <c r="D215" s="23" t="str">
        <f>IF(Eksplikatsioon!D217=0,"",Eksplikatsioon!D217)</f>
        <v>Pesuruum</v>
      </c>
      <c r="E215" s="54">
        <f>IF(Eksplikatsioon!F217=0,"",Eksplikatsioon!F217)</f>
        <v>6</v>
      </c>
      <c r="F215" s="23" t="str">
        <f>IF(Eksplikatsioon!H217=0,"",Eksplikatsioon!H217)</f>
        <v/>
      </c>
      <c r="G215" s="23" t="str">
        <f>IF(Eksplikatsioon!J217=0,"",Eksplikatsioon!J217)</f>
        <v>Ühiskasutuses korruse pind</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x14ac:dyDescent="0.25">
      <c r="A216" s="23" t="str">
        <f>IF(Eksplikatsioon!A218=0,"",Eksplikatsioon!A218)</f>
        <v>03</v>
      </c>
      <c r="B216" s="56" t="str">
        <f>IF(Eksplikatsioon!B218=0,"",Eksplikatsioon!B218)</f>
        <v>336</v>
      </c>
      <c r="C216" s="23" t="str">
        <f>IF(Eksplikatsioon!C218=0,"",Eksplikatsioon!C218)</f>
        <v>TEHNOPIND</v>
      </c>
      <c r="D216" s="23" t="str">
        <f>IF(Eksplikatsioon!D218=0,"",Eksplikatsioon!D218)</f>
        <v>Vent ruum</v>
      </c>
      <c r="E216" s="54">
        <f>IF(Eksplikatsioon!F218=0,"",Eksplikatsioon!F218)</f>
        <v>31.4</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x14ac:dyDescent="0.25">
      <c r="A217" s="23" t="str">
        <f>IF(Eksplikatsioon!A219=0,"",Eksplikatsioon!A219)</f>
        <v>03</v>
      </c>
      <c r="B217" s="56" t="str">
        <f>IF(Eksplikatsioon!B219=0,"",Eksplikatsioon!B219)</f>
        <v>337</v>
      </c>
      <c r="C217" s="23" t="str">
        <f>IF(Eksplikatsioon!C219=0,"",Eksplikatsioon!C219)</f>
        <v>ÜÜRITAV PIND</v>
      </c>
      <c r="D217" s="23" t="str">
        <f>IF(Eksplikatsioon!D219=0,"",Eksplikatsioon!D219)</f>
        <v>Koridor</v>
      </c>
      <c r="E217" s="54">
        <f>IF(Eksplikatsioon!F219=0,"",Eksplikatsioon!F219)</f>
        <v>17.600000000000001</v>
      </c>
      <c r="F217" s="23" t="str">
        <f>IF(Eksplikatsioon!H219=0,"",Eksplikatsioon!H219)</f>
        <v/>
      </c>
      <c r="G217" s="23" t="str">
        <f>IF(Eksplikatsioon!J219=0,"",Eksplikatsioon!J219)</f>
        <v>Ühiskasutuses korruse pind</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x14ac:dyDescent="0.25">
      <c r="A218" s="23" t="str">
        <f>IF(Eksplikatsioon!A220=0,"",Eksplikatsioon!A220)</f>
        <v>03</v>
      </c>
      <c r="B218" s="56" t="str">
        <f>IF(Eksplikatsioon!B220=0,"",Eksplikatsioon!B220)</f>
        <v>338</v>
      </c>
      <c r="C218" s="23" t="str">
        <f>IF(Eksplikatsioon!C220=0,"",Eksplikatsioon!C220)</f>
        <v>VERTIKAALSETE ÜHENDUSTEEDE PIND</v>
      </c>
      <c r="D218" s="23" t="str">
        <f>IF(Eksplikatsioon!D220=0,"",Eksplikatsioon!D220)</f>
        <v>Trepp/Trepikoda</v>
      </c>
      <c r="E218" s="54">
        <f>IF(Eksplikatsioon!F220=0,"",Eksplikatsioon!F220)</f>
        <v>15.3</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x14ac:dyDescent="0.25">
      <c r="A219" s="23" t="str">
        <f>IF(Eksplikatsioon!A221=0,"",Eksplikatsioon!A221)</f>
        <v>03</v>
      </c>
      <c r="B219" s="56" t="str">
        <f>IF(Eksplikatsioon!B221=0,"",Eksplikatsioon!B221)</f>
        <v>339</v>
      </c>
      <c r="C219" s="23" t="str">
        <f>IF(Eksplikatsioon!C221=0,"",Eksplikatsioon!C221)</f>
        <v>ÜÜRITAV PIND</v>
      </c>
      <c r="D219" s="23" t="str">
        <f>IF(Eksplikatsioon!D221=0,"",Eksplikatsioon!D221)</f>
        <v>Kabinet/Büroo</v>
      </c>
      <c r="E219" s="54">
        <f>IF(Eksplikatsioon!F221=0,"",Eksplikatsioon!F221)</f>
        <v>17.2</v>
      </c>
      <c r="F219" s="23" t="str">
        <f>IF(Eksplikatsioon!H221=0,"",Eksplikatsioon!H221)</f>
        <v/>
      </c>
      <c r="G219" s="23" t="str">
        <f>IF(Eksplikatsioon!J221=0,"",Eksplikatsioon!J221)</f>
        <v>Ainukasutuses pind</v>
      </c>
      <c r="H219" s="23" t="str">
        <f>IF(Eksplikatsioon!K221=0,"",Eksplikatsioon!K221)</f>
        <v>Rahandusministeerium</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x14ac:dyDescent="0.25">
      <c r="A220" s="23" t="str">
        <f>IF(Eksplikatsioon!A222=0,"",Eksplikatsioon!A222)</f>
        <v>03</v>
      </c>
      <c r="B220" s="56" t="str">
        <f>IF(Eksplikatsioon!B222=0,"",Eksplikatsioon!B222)</f>
        <v>340</v>
      </c>
      <c r="C220" s="23" t="str">
        <f>IF(Eksplikatsioon!C222=0,"",Eksplikatsioon!C222)</f>
        <v>ÜÜRITAV PIND</v>
      </c>
      <c r="D220" s="23" t="str">
        <f>IF(Eksplikatsioon!D222=0,"",Eksplikatsioon!D222)</f>
        <v>Kabinet/Büroo</v>
      </c>
      <c r="E220" s="54">
        <f>IF(Eksplikatsioon!F222=0,"",Eksplikatsioon!F222)</f>
        <v>16.5</v>
      </c>
      <c r="F220" s="23" t="str">
        <f>IF(Eksplikatsioon!H222=0,"",Eksplikatsioon!H222)</f>
        <v/>
      </c>
      <c r="G220" s="23" t="str">
        <f>IF(Eksplikatsioon!J222=0,"",Eksplikatsioon!J222)</f>
        <v>Ainukasutuses pind</v>
      </c>
      <c r="H220" s="23" t="str">
        <f>IF(Eksplikatsioon!K222=0,"",Eksplikatsioon!K222)</f>
        <v>Rahandusministeerium</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x14ac:dyDescent="0.25">
      <c r="A221" s="23" t="str">
        <f>IF(Eksplikatsioon!A223=0,"",Eksplikatsioon!A223)</f>
        <v>03</v>
      </c>
      <c r="B221" s="56" t="str">
        <f>IF(Eksplikatsioon!B223=0,"",Eksplikatsioon!B223)</f>
        <v>341</v>
      </c>
      <c r="C221" s="23" t="str">
        <f>IF(Eksplikatsioon!C223=0,"",Eksplikatsioon!C223)</f>
        <v>ÜÜRITAV PIND</v>
      </c>
      <c r="D221" s="23" t="str">
        <f>IF(Eksplikatsioon!D223=0,"",Eksplikatsioon!D223)</f>
        <v>Kabinet/Büroo</v>
      </c>
      <c r="E221" s="54">
        <f>IF(Eksplikatsioon!F223=0,"",Eksplikatsioon!F223)</f>
        <v>17.100000000000001</v>
      </c>
      <c r="F221" s="23" t="str">
        <f>IF(Eksplikatsioon!H223=0,"",Eksplikatsioon!H223)</f>
        <v/>
      </c>
      <c r="G221" s="23" t="str">
        <f>IF(Eksplikatsioon!J223=0,"",Eksplikatsioon!J223)</f>
        <v>Ainukasutuses pind</v>
      </c>
      <c r="H221" s="23" t="str">
        <f>IF(Eksplikatsioon!K223=0,"",Eksplikatsioon!K223)</f>
        <v>Rahandusministeerium</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x14ac:dyDescent="0.25">
      <c r="A222" s="23" t="str">
        <f>IF(Eksplikatsioon!A224=0,"",Eksplikatsioon!A224)</f>
        <v>03</v>
      </c>
      <c r="B222" s="56" t="str">
        <f>IF(Eksplikatsioon!B224=0,"",Eksplikatsioon!B224)</f>
        <v>342</v>
      </c>
      <c r="C222" s="23" t="str">
        <f>IF(Eksplikatsioon!C224=0,"",Eksplikatsioon!C224)</f>
        <v>ÜÜRITAV PIND</v>
      </c>
      <c r="D222" s="23" t="str">
        <f>IF(Eksplikatsioon!D224=0,"",Eksplikatsioon!D224)</f>
        <v>Kabinet/Büroo</v>
      </c>
      <c r="E222" s="54">
        <f>IF(Eksplikatsioon!F224=0,"",Eksplikatsioon!F224)</f>
        <v>17.100000000000001</v>
      </c>
      <c r="F222" s="23" t="str">
        <f>IF(Eksplikatsioon!H224=0,"",Eksplikatsioon!H224)</f>
        <v/>
      </c>
      <c r="G222" s="23" t="str">
        <f>IF(Eksplikatsioon!J224=0,"",Eksplikatsioon!J224)</f>
        <v>Ainukasutuses pind</v>
      </c>
      <c r="H222" s="23" t="str">
        <f>IF(Eksplikatsioon!K224=0,"",Eksplikatsioon!K224)</f>
        <v>Rahandusministeerium</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x14ac:dyDescent="0.25">
      <c r="A223" s="23" t="str">
        <f>IF(Eksplikatsioon!A225=0,"",Eksplikatsioon!A225)</f>
        <v>03</v>
      </c>
      <c r="B223" s="56" t="str">
        <f>IF(Eksplikatsioon!B225=0,"",Eksplikatsioon!B225)</f>
        <v>343</v>
      </c>
      <c r="C223" s="23" t="str">
        <f>IF(Eksplikatsioon!C225=0,"",Eksplikatsioon!C225)</f>
        <v>ÜÜRITAV PIND</v>
      </c>
      <c r="D223" s="23" t="str">
        <f>IF(Eksplikatsioon!D225=0,"",Eksplikatsioon!D225)</f>
        <v>Kabinet/Büroo</v>
      </c>
      <c r="E223" s="54">
        <f>IF(Eksplikatsioon!F225=0,"",Eksplikatsioon!F225)</f>
        <v>18.2</v>
      </c>
      <c r="F223" s="23" t="str">
        <f>IF(Eksplikatsioon!H225=0,"",Eksplikatsioon!H225)</f>
        <v/>
      </c>
      <c r="G223" s="23" t="str">
        <f>IF(Eksplikatsioon!J225=0,"",Eksplikatsioon!J225)</f>
        <v>Ainukasutuses pind</v>
      </c>
      <c r="H223" s="23" t="str">
        <f>IF(Eksplikatsioon!K225=0,"",Eksplikatsioon!K225)</f>
        <v>Rahandusministeerium</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x14ac:dyDescent="0.25">
      <c r="A224" s="23" t="str">
        <f>IF(Eksplikatsioon!A226=0,"",Eksplikatsioon!A226)</f>
        <v>03</v>
      </c>
      <c r="B224" s="56" t="str">
        <f>IF(Eksplikatsioon!B226=0,"",Eksplikatsioon!B226)</f>
        <v>344</v>
      </c>
      <c r="C224" s="23" t="str">
        <f>IF(Eksplikatsioon!C226=0,"",Eksplikatsioon!C226)</f>
        <v>ÜÜRITAV PIND</v>
      </c>
      <c r="D224" s="23" t="str">
        <f>IF(Eksplikatsioon!D226=0,"",Eksplikatsioon!D226)</f>
        <v>Kabinet/Büroo</v>
      </c>
      <c r="E224" s="54">
        <f>IF(Eksplikatsioon!F226=0,"",Eksplikatsioon!F226)</f>
        <v>16.399999999999999</v>
      </c>
      <c r="F224" s="23" t="str">
        <f>IF(Eksplikatsioon!H226=0,"",Eksplikatsioon!H226)</f>
        <v/>
      </c>
      <c r="G224" s="23" t="str">
        <f>IF(Eksplikatsioon!J226=0,"",Eksplikatsioon!J226)</f>
        <v>Ainukasutuses pind</v>
      </c>
      <c r="H224" s="23" t="str">
        <f>IF(Eksplikatsioon!K226=0,"",Eksplikatsioon!K226)</f>
        <v>Rahandusministeerium</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x14ac:dyDescent="0.25">
      <c r="A225" s="23" t="str">
        <f>IF(Eksplikatsioon!A227=0,"",Eksplikatsioon!A227)</f>
        <v>03</v>
      </c>
      <c r="B225" s="56" t="str">
        <f>IF(Eksplikatsioon!B227=0,"",Eksplikatsioon!B227)</f>
        <v>345</v>
      </c>
      <c r="C225" s="23" t="str">
        <f>IF(Eksplikatsioon!C227=0,"",Eksplikatsioon!C227)</f>
        <v>ÜÜRITAV PIND</v>
      </c>
      <c r="D225" s="23" t="str">
        <f>IF(Eksplikatsioon!D227=0,"",Eksplikatsioon!D227)</f>
        <v>Kabinet/Büroo</v>
      </c>
      <c r="E225" s="54">
        <f>IF(Eksplikatsioon!F227=0,"",Eksplikatsioon!F227)</f>
        <v>16.7</v>
      </c>
      <c r="F225" s="23" t="str">
        <f>IF(Eksplikatsioon!H227=0,"",Eksplikatsioon!H227)</f>
        <v/>
      </c>
      <c r="G225" s="23" t="str">
        <f>IF(Eksplikatsioon!J227=0,"",Eksplikatsioon!J227)</f>
        <v>Ainukasutuses pind</v>
      </c>
      <c r="H225" s="23" t="str">
        <f>IF(Eksplikatsioon!K227=0,"",Eksplikatsioon!K227)</f>
        <v>Rahandusministeerium</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x14ac:dyDescent="0.25">
      <c r="A226" s="23" t="str">
        <f>IF(Eksplikatsioon!A228=0,"",Eksplikatsioon!A228)</f>
        <v>03</v>
      </c>
      <c r="B226" s="56" t="str">
        <f>IF(Eksplikatsioon!B228=0,"",Eksplikatsioon!B228)</f>
        <v>346</v>
      </c>
      <c r="C226" s="23" t="str">
        <f>IF(Eksplikatsioon!C228=0,"",Eksplikatsioon!C228)</f>
        <v>ÜÜRITAV PIND</v>
      </c>
      <c r="D226" s="23" t="str">
        <f>IF(Eksplikatsioon!D228=0,"",Eksplikatsioon!D228)</f>
        <v>Kabinet/Büroo</v>
      </c>
      <c r="E226" s="54">
        <f>IF(Eksplikatsioon!F228=0,"",Eksplikatsioon!F228)</f>
        <v>16.399999999999999</v>
      </c>
      <c r="F226" s="23" t="str">
        <f>IF(Eksplikatsioon!H228=0,"",Eksplikatsioon!H228)</f>
        <v/>
      </c>
      <c r="G226" s="23" t="str">
        <f>IF(Eksplikatsioon!J228=0,"",Eksplikatsioon!J228)</f>
        <v>Ainukasutuses pind</v>
      </c>
      <c r="H226" s="23" t="str">
        <f>IF(Eksplikatsioon!K228=0,"",Eksplikatsioon!K228)</f>
        <v>Rahandusministeerium</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x14ac:dyDescent="0.25">
      <c r="A227" s="23" t="str">
        <f>IF(Eksplikatsioon!A229=0,"",Eksplikatsioon!A229)</f>
        <v>03</v>
      </c>
      <c r="B227" s="56" t="str">
        <f>IF(Eksplikatsioon!B229=0,"",Eksplikatsioon!B229)</f>
        <v>347</v>
      </c>
      <c r="C227" s="23" t="str">
        <f>IF(Eksplikatsioon!C229=0,"",Eksplikatsioon!C229)</f>
        <v>ÜÜRITAV PIND</v>
      </c>
      <c r="D227" s="23" t="str">
        <f>IF(Eksplikatsioon!D229=0,"",Eksplikatsioon!D229)</f>
        <v>Puhkeruum</v>
      </c>
      <c r="E227" s="54">
        <f>IF(Eksplikatsioon!F229=0,"",Eksplikatsioon!F229)</f>
        <v>25.1</v>
      </c>
      <c r="F227" s="23" t="str">
        <f>IF(Eksplikatsioon!H229=0,"",Eksplikatsioon!H229)</f>
        <v/>
      </c>
      <c r="G227" s="23" t="str">
        <f>IF(Eksplikatsioon!J229=0,"",Eksplikatsioon!J229)</f>
        <v>Ühiskasutuses korruse pind</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x14ac:dyDescent="0.25">
      <c r="A228" s="23" t="str">
        <f>IF(Eksplikatsioon!A230=0,"",Eksplikatsioon!A230)</f>
        <v>03</v>
      </c>
      <c r="B228" s="56" t="str">
        <f>IF(Eksplikatsioon!B230=0,"",Eksplikatsioon!B230)</f>
        <v>348</v>
      </c>
      <c r="C228" s="23" t="str">
        <f>IF(Eksplikatsioon!C230=0,"",Eksplikatsioon!C230)</f>
        <v>ÜÜRITAV PIND</v>
      </c>
      <c r="D228" s="23" t="str">
        <f>IF(Eksplikatsioon!D230=0,"",Eksplikatsioon!D230)</f>
        <v>Kabinet/Büroo</v>
      </c>
      <c r="E228" s="54">
        <f>IF(Eksplikatsioon!F230=0,"",Eksplikatsioon!F230)</f>
        <v>17.3</v>
      </c>
      <c r="F228" s="23" t="str">
        <f>IF(Eksplikatsioon!H230=0,"",Eksplikatsioon!H230)</f>
        <v/>
      </c>
      <c r="G228" s="23" t="str">
        <f>IF(Eksplikatsioon!J230=0,"",Eksplikatsioon!J230)</f>
        <v>Ainukasutuses pind</v>
      </c>
      <c r="H228" s="23" t="str">
        <f>IF(Eksplikatsioon!K230=0,"",Eksplikatsioon!K230)</f>
        <v>Rahandusministeerium</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x14ac:dyDescent="0.25">
      <c r="A229" s="23" t="str">
        <f>IF(Eksplikatsioon!A231=0,"",Eksplikatsioon!A231)</f>
        <v>03</v>
      </c>
      <c r="B229" s="56" t="str">
        <f>IF(Eksplikatsioon!B231=0,"",Eksplikatsioon!B231)</f>
        <v>349</v>
      </c>
      <c r="C229" s="23" t="str">
        <f>IF(Eksplikatsioon!C231=0,"",Eksplikatsioon!C231)</f>
        <v>ÜÜRITAV PIND</v>
      </c>
      <c r="D229" s="23" t="str">
        <f>IF(Eksplikatsioon!D231=0,"",Eksplikatsioon!D231)</f>
        <v>Dokumendihoidla</v>
      </c>
      <c r="E229" s="54">
        <f>IF(Eksplikatsioon!F231=0,"",Eksplikatsioon!F231)</f>
        <v>17.5</v>
      </c>
      <c r="F229" s="23" t="str">
        <f>IF(Eksplikatsioon!H231=0,"",Eksplikatsioon!H231)</f>
        <v/>
      </c>
      <c r="G229" s="23" t="str">
        <f>IF(Eksplikatsioon!J231=0,"",Eksplikatsioon!J231)</f>
        <v>Ainukasutuses pind</v>
      </c>
      <c r="H229" s="23" t="str">
        <f>IF(Eksplikatsioon!K231=0,"",Eksplikatsioon!K231)</f>
        <v>Rahandusministeerium</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x14ac:dyDescent="0.25">
      <c r="A230" s="23" t="str">
        <f>IF(Eksplikatsioon!A232=0,"",Eksplikatsioon!A232)</f>
        <v>03</v>
      </c>
      <c r="B230" s="56" t="str">
        <f>IF(Eksplikatsioon!B232=0,"",Eksplikatsioon!B232)</f>
        <v>350</v>
      </c>
      <c r="C230" s="23" t="str">
        <f>IF(Eksplikatsioon!C232=0,"",Eksplikatsioon!C232)</f>
        <v>ÜÜRITAV PIND</v>
      </c>
      <c r="D230" s="23" t="str">
        <f>IF(Eksplikatsioon!D232=0,"",Eksplikatsioon!D232)</f>
        <v>Dokumendihoidla</v>
      </c>
      <c r="E230" s="54">
        <f>IF(Eksplikatsioon!F232=0,"",Eksplikatsioon!F232)</f>
        <v>24.2</v>
      </c>
      <c r="F230" s="23" t="str">
        <f>IF(Eksplikatsioon!H232=0,"",Eksplikatsioon!H232)</f>
        <v/>
      </c>
      <c r="G230" s="23" t="str">
        <f>IF(Eksplikatsioon!J232=0,"",Eksplikatsioon!J232)</f>
        <v>Ainukasutuses pind</v>
      </c>
      <c r="H230" s="23" t="str">
        <f>IF(Eksplikatsioon!K232=0,"",Eksplikatsioon!K232)</f>
        <v>Rahandusministeerium</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x14ac:dyDescent="0.25">
      <c r="A231" s="23" t="str">
        <f>IF(Eksplikatsioon!A233=0,"",Eksplikatsioon!A233)</f>
        <v>04</v>
      </c>
      <c r="B231" s="56" t="str">
        <f>IF(Eksplikatsioon!B233=0,"",Eksplikatsioon!B233)</f>
        <v>401</v>
      </c>
      <c r="C231" s="23" t="str">
        <f>IF(Eksplikatsioon!C233=0,"",Eksplikatsioon!C233)</f>
        <v>ÜÜRITAV PIND</v>
      </c>
      <c r="D231" s="23" t="str">
        <f>IF(Eksplikatsioon!D233=0,"",Eksplikatsioon!D233)</f>
        <v>Koridor</v>
      </c>
      <c r="E231" s="54">
        <f>IF(Eksplikatsioon!F233=0,"",Eksplikatsioon!F233)</f>
        <v>74.900000000000006</v>
      </c>
      <c r="F231" s="23" t="str">
        <f>IF(Eksplikatsioon!H233=0,"",Eksplikatsioon!H233)</f>
        <v/>
      </c>
      <c r="G231" s="23" t="str">
        <f>IF(Eksplikatsioon!J233=0,"",Eksplikatsioon!J233)</f>
        <v>Ühiskasutuses korruse pind</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x14ac:dyDescent="0.25">
      <c r="A232" s="23" t="str">
        <f>IF(Eksplikatsioon!A234=0,"",Eksplikatsioon!A234)</f>
        <v>04</v>
      </c>
      <c r="B232" s="56" t="str">
        <f>IF(Eksplikatsioon!B234=0,"",Eksplikatsioon!B234)</f>
        <v>401a</v>
      </c>
      <c r="C232" s="23" t="str">
        <f>IF(Eksplikatsioon!C234=0,"",Eksplikatsioon!C234)</f>
        <v>VERTIKAALSETE ÜHENDUSTEEDE PIND</v>
      </c>
      <c r="D232" s="23" t="str">
        <f>IF(Eksplikatsioon!D234=0,"",Eksplikatsioon!D234)</f>
        <v>Lift</v>
      </c>
      <c r="E232" s="54">
        <f>IF(Eksplikatsioon!F234=0,"",Eksplikatsioon!F234)</f>
        <v>4</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x14ac:dyDescent="0.25">
      <c r="A233" s="23" t="str">
        <f>IF(Eksplikatsioon!A235=0,"",Eksplikatsioon!A235)</f>
        <v>04</v>
      </c>
      <c r="B233" s="56" t="str">
        <f>IF(Eksplikatsioon!B235=0,"",Eksplikatsioon!B235)</f>
        <v>401b</v>
      </c>
      <c r="C233" s="23" t="str">
        <f>IF(Eksplikatsioon!C235=0,"",Eksplikatsioon!C235)</f>
        <v>VERTIKAALSETE ÜHENDUSTEEDE PIND</v>
      </c>
      <c r="D233" s="23" t="str">
        <f>IF(Eksplikatsioon!D235=0,"",Eksplikatsioon!D235)</f>
        <v>Trepp/Trepikoda</v>
      </c>
      <c r="E233" s="54">
        <f>IF(Eksplikatsioon!F235=0,"",Eksplikatsioon!F235)</f>
        <v>7.8</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x14ac:dyDescent="0.25">
      <c r="A234" s="23" t="str">
        <f>IF(Eksplikatsioon!A236=0,"",Eksplikatsioon!A236)</f>
        <v>04</v>
      </c>
      <c r="B234" s="56" t="str">
        <f>IF(Eksplikatsioon!B236=0,"",Eksplikatsioon!B236)</f>
        <v>402</v>
      </c>
      <c r="C234" s="23" t="str">
        <f>IF(Eksplikatsioon!C236=0,"",Eksplikatsioon!C236)</f>
        <v>ÜÜRITAV PIND</v>
      </c>
      <c r="D234" s="23" t="str">
        <f>IF(Eksplikatsioon!D236=0,"",Eksplikatsioon!D236)</f>
        <v>Kabinet/Büroo</v>
      </c>
      <c r="E234" s="54">
        <f>IF(Eksplikatsioon!F236=0,"",Eksplikatsioon!F236)</f>
        <v>17.399999999999999</v>
      </c>
      <c r="F234" s="23" t="str">
        <f>IF(Eksplikatsioon!H236=0,"",Eksplikatsioon!H236)</f>
        <v/>
      </c>
      <c r="G234" s="23" t="str">
        <f>IF(Eksplikatsioon!J236=0,"",Eksplikatsioon!J236)</f>
        <v>Ainukasutuses pind</v>
      </c>
      <c r="H234" s="23" t="str">
        <f>IF(Eksplikatsioon!K236=0,"",Eksplikatsioon!K236)</f>
        <v>Rahandusministeerium</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x14ac:dyDescent="0.25">
      <c r="A235" s="23" t="str">
        <f>IF(Eksplikatsioon!A237=0,"",Eksplikatsioon!A237)</f>
        <v>04</v>
      </c>
      <c r="B235" s="56" t="str">
        <f>IF(Eksplikatsioon!B237=0,"",Eksplikatsioon!B237)</f>
        <v>403</v>
      </c>
      <c r="C235" s="23" t="str">
        <f>IF(Eksplikatsioon!C237=0,"",Eksplikatsioon!C237)</f>
        <v>ÜÜRITAV PIND</v>
      </c>
      <c r="D235" s="23" t="str">
        <f>IF(Eksplikatsioon!D237=0,"",Eksplikatsioon!D237)</f>
        <v>Koridor</v>
      </c>
      <c r="E235" s="54">
        <f>IF(Eksplikatsioon!F237=0,"",Eksplikatsioon!F237)</f>
        <v>203.2</v>
      </c>
      <c r="F235" s="23" t="str">
        <f>IF(Eksplikatsioon!H237=0,"",Eksplikatsioon!H237)</f>
        <v/>
      </c>
      <c r="G235" s="23" t="str">
        <f>IF(Eksplikatsioon!J237=0,"",Eksplikatsioon!J237)</f>
        <v>Ühiskasutuses korruse pind</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x14ac:dyDescent="0.25">
      <c r="A236" s="23" t="str">
        <f>IF(Eksplikatsioon!A238=0,"",Eksplikatsioon!A238)</f>
        <v>04</v>
      </c>
      <c r="B236" s="56" t="str">
        <f>IF(Eksplikatsioon!B238=0,"",Eksplikatsioon!B238)</f>
        <v>404</v>
      </c>
      <c r="C236" s="23" t="str">
        <f>IF(Eksplikatsioon!C238=0,"",Eksplikatsioon!C238)</f>
        <v>ÜÜRITAV PIND</v>
      </c>
      <c r="D236" s="23" t="str">
        <f>IF(Eksplikatsioon!D238=0,"",Eksplikatsioon!D238)</f>
        <v>Nõupidamise ruum</v>
      </c>
      <c r="E236" s="54">
        <f>IF(Eksplikatsioon!F238=0,"",Eksplikatsioon!F238)</f>
        <v>11.8</v>
      </c>
      <c r="F236" s="23" t="str">
        <f>IF(Eksplikatsioon!H238=0,"",Eksplikatsioon!H238)</f>
        <v/>
      </c>
      <c r="G236" s="23" t="str">
        <f>IF(Eksplikatsioon!J238=0,"",Eksplikatsioon!J238)</f>
        <v>Ainukasutuses pind</v>
      </c>
      <c r="H236" s="23" t="str">
        <f>IF(Eksplikatsioon!K238=0,"",Eksplikatsioon!K238)</f>
        <v>Rahandusministeerium</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x14ac:dyDescent="0.25">
      <c r="A237" s="23" t="str">
        <f>IF(Eksplikatsioon!A239=0,"",Eksplikatsioon!A239)</f>
        <v>04</v>
      </c>
      <c r="B237" s="56" t="str">
        <f>IF(Eksplikatsioon!B239=0,"",Eksplikatsioon!B239)</f>
        <v>405</v>
      </c>
      <c r="C237" s="23" t="str">
        <f>IF(Eksplikatsioon!C239=0,"",Eksplikatsioon!C239)</f>
        <v>ÜÜRITAV PIND</v>
      </c>
      <c r="D237" s="23" t="str">
        <f>IF(Eksplikatsioon!D239=0,"",Eksplikatsioon!D239)</f>
        <v>Nõupidamise ruum</v>
      </c>
      <c r="E237" s="54">
        <f>IF(Eksplikatsioon!F239=0,"",Eksplikatsioon!F239)</f>
        <v>13.3</v>
      </c>
      <c r="F237" s="23" t="str">
        <f>IF(Eksplikatsioon!H239=0,"",Eksplikatsioon!H239)</f>
        <v/>
      </c>
      <c r="G237" s="23" t="str">
        <f>IF(Eksplikatsioon!J239=0,"",Eksplikatsioon!J239)</f>
        <v>Ainukasutuses pind</v>
      </c>
      <c r="H237" s="23" t="str">
        <f>IF(Eksplikatsioon!K239=0,"",Eksplikatsioon!K239)</f>
        <v>Rahandusministeerium</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x14ac:dyDescent="0.25">
      <c r="A238" s="23" t="str">
        <f>IF(Eksplikatsioon!A240=0,"",Eksplikatsioon!A240)</f>
        <v>04</v>
      </c>
      <c r="B238" s="56" t="str">
        <f>IF(Eksplikatsioon!B240=0,"",Eksplikatsioon!B240)</f>
        <v>406</v>
      </c>
      <c r="C238" s="23" t="str">
        <f>IF(Eksplikatsioon!C240=0,"",Eksplikatsioon!C240)</f>
        <v>ÜÜRITAV PIND</v>
      </c>
      <c r="D238" s="23" t="str">
        <f>IF(Eksplikatsioon!D240=0,"",Eksplikatsioon!D240)</f>
        <v>Nõupidamise ruum</v>
      </c>
      <c r="E238" s="54">
        <f>IF(Eksplikatsioon!F240=0,"",Eksplikatsioon!F240)</f>
        <v>11.2</v>
      </c>
      <c r="F238" s="23" t="str">
        <f>IF(Eksplikatsioon!H240=0,"",Eksplikatsioon!H240)</f>
        <v/>
      </c>
      <c r="G238" s="23" t="str">
        <f>IF(Eksplikatsioon!J240=0,"",Eksplikatsioon!J240)</f>
        <v>Ainukasutuses pind</v>
      </c>
      <c r="H238" s="23" t="str">
        <f>IF(Eksplikatsioon!K240=0,"",Eksplikatsioon!K240)</f>
        <v>Rahandusministeerium</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x14ac:dyDescent="0.25">
      <c r="A239" s="23" t="str">
        <f>IF(Eksplikatsioon!A241=0,"",Eksplikatsioon!A241)</f>
        <v>04</v>
      </c>
      <c r="B239" s="56" t="str">
        <f>IF(Eksplikatsioon!B241=0,"",Eksplikatsioon!B241)</f>
        <v>407</v>
      </c>
      <c r="C239" s="23" t="str">
        <f>IF(Eksplikatsioon!C241=0,"",Eksplikatsioon!C241)</f>
        <v>TEHNOPIND</v>
      </c>
      <c r="D239" s="23" t="str">
        <f>IF(Eksplikatsioon!D241=0,"",Eksplikatsioon!D241)</f>
        <v>Sideruum/Nõrkvool</v>
      </c>
      <c r="E239" s="54">
        <f>IF(Eksplikatsioon!F241=0,"",Eksplikatsioon!F241)</f>
        <v>5.7</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x14ac:dyDescent="0.25">
      <c r="A240" s="23" t="str">
        <f>IF(Eksplikatsioon!A242=0,"",Eksplikatsioon!A242)</f>
        <v>04</v>
      </c>
      <c r="B240" s="56" t="str">
        <f>IF(Eksplikatsioon!B242=0,"",Eksplikatsioon!B242)</f>
        <v>407a</v>
      </c>
      <c r="C240" s="23" t="str">
        <f>IF(Eksplikatsioon!C242=0,"",Eksplikatsioon!C242)</f>
        <v>ÜÜRITAV PIND</v>
      </c>
      <c r="D240" s="23" t="str">
        <f>IF(Eksplikatsioon!D242=0,"",Eksplikatsioon!D242)</f>
        <v>Koristus- ja hooldusruum</v>
      </c>
      <c r="E240" s="54">
        <f>IF(Eksplikatsioon!F242=0,"",Eksplikatsioon!F242)</f>
        <v>6.1</v>
      </c>
      <c r="F240" s="23" t="str">
        <f>IF(Eksplikatsioon!H242=0,"",Eksplikatsioon!H242)</f>
        <v/>
      </c>
      <c r="G240" s="23" t="str">
        <f>IF(Eksplikatsioon!J242=0,"",Eksplikatsioon!J242)</f>
        <v>Ühiskasutuses korruse pind</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x14ac:dyDescent="0.25">
      <c r="A241" s="23" t="str">
        <f>IF(Eksplikatsioon!A243=0,"",Eksplikatsioon!A243)</f>
        <v>04</v>
      </c>
      <c r="B241" s="56" t="str">
        <f>IF(Eksplikatsioon!B243=0,"",Eksplikatsioon!B243)</f>
        <v>408</v>
      </c>
      <c r="C241" s="23" t="str">
        <f>IF(Eksplikatsioon!C243=0,"",Eksplikatsioon!C243)</f>
        <v>ÜÜRITAV PIND</v>
      </c>
      <c r="D241" s="23" t="str">
        <f>IF(Eksplikatsioon!D243=0,"",Eksplikatsioon!D243)</f>
        <v>Koridor</v>
      </c>
      <c r="E241" s="54">
        <f>IF(Eksplikatsioon!F243=0,"",Eksplikatsioon!F243)</f>
        <v>11.4</v>
      </c>
      <c r="F241" s="23" t="str">
        <f>IF(Eksplikatsioon!H243=0,"",Eksplikatsioon!H243)</f>
        <v/>
      </c>
      <c r="G241" s="23" t="str">
        <f>IF(Eksplikatsioon!J243=0,"",Eksplikatsioon!J243)</f>
        <v>Ühiskasutuses korruse pind</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x14ac:dyDescent="0.25">
      <c r="A242" s="23" t="str">
        <f>IF(Eksplikatsioon!A244=0,"",Eksplikatsioon!A244)</f>
        <v>04</v>
      </c>
      <c r="B242" s="56" t="str">
        <f>IF(Eksplikatsioon!B244=0,"",Eksplikatsioon!B244)</f>
        <v>409</v>
      </c>
      <c r="C242" s="23" t="str">
        <f>IF(Eksplikatsioon!C244=0,"",Eksplikatsioon!C244)</f>
        <v>ÜÜRITAV PIND</v>
      </c>
      <c r="D242" s="23" t="str">
        <f>IF(Eksplikatsioon!D244=0,"",Eksplikatsioon!D244)</f>
        <v>WC</v>
      </c>
      <c r="E242" s="54">
        <f>IF(Eksplikatsioon!F244=0,"",Eksplikatsioon!F244)</f>
        <v>3</v>
      </c>
      <c r="F242" s="23" t="str">
        <f>IF(Eksplikatsioon!H244=0,"",Eksplikatsioon!H244)</f>
        <v/>
      </c>
      <c r="G242" s="23" t="str">
        <f>IF(Eksplikatsioon!J244=0,"",Eksplikatsioon!J244)</f>
        <v>Ühiskasutuses korruse pind</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x14ac:dyDescent="0.25">
      <c r="A243" s="23" t="str">
        <f>IF(Eksplikatsioon!A245=0,"",Eksplikatsioon!A245)</f>
        <v>04</v>
      </c>
      <c r="B243" s="56" t="str">
        <f>IF(Eksplikatsioon!B245=0,"",Eksplikatsioon!B245)</f>
        <v>410</v>
      </c>
      <c r="C243" s="23" t="str">
        <f>IF(Eksplikatsioon!C245=0,"",Eksplikatsioon!C245)</f>
        <v>ÜÜRITAV PIND</v>
      </c>
      <c r="D243" s="23" t="str">
        <f>IF(Eksplikatsioon!D245=0,"",Eksplikatsioon!D245)</f>
        <v>WC</v>
      </c>
      <c r="E243" s="54">
        <f>IF(Eksplikatsioon!F245=0,"",Eksplikatsioon!F245)</f>
        <v>2.6</v>
      </c>
      <c r="F243" s="23" t="str">
        <f>IF(Eksplikatsioon!H245=0,"",Eksplikatsioon!H245)</f>
        <v/>
      </c>
      <c r="G243" s="23" t="str">
        <f>IF(Eksplikatsioon!J245=0,"",Eksplikatsioon!J245)</f>
        <v>Ühiskasutuses korruse pind</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x14ac:dyDescent="0.25">
      <c r="A244" s="23" t="str">
        <f>IF(Eksplikatsioon!A246=0,"",Eksplikatsioon!A246)</f>
        <v>04</v>
      </c>
      <c r="B244" s="56" t="str">
        <f>IF(Eksplikatsioon!B246=0,"",Eksplikatsioon!B246)</f>
        <v>411</v>
      </c>
      <c r="C244" s="23" t="str">
        <f>IF(Eksplikatsioon!C246=0,"",Eksplikatsioon!C246)</f>
        <v>ÜÜRITAV PIND</v>
      </c>
      <c r="D244" s="23" t="str">
        <f>IF(Eksplikatsioon!D246=0,"",Eksplikatsioon!D246)</f>
        <v>WC</v>
      </c>
      <c r="E244" s="54">
        <f>IF(Eksplikatsioon!F246=0,"",Eksplikatsioon!F246)</f>
        <v>5.7</v>
      </c>
      <c r="F244" s="23" t="str">
        <f>IF(Eksplikatsioon!H246=0,"",Eksplikatsioon!H246)</f>
        <v/>
      </c>
      <c r="G244" s="23" t="str">
        <f>IF(Eksplikatsioon!J246=0,"",Eksplikatsioon!J246)</f>
        <v>Ühiskasutuses korruse pind</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x14ac:dyDescent="0.25">
      <c r="A245" s="23" t="str">
        <f>IF(Eksplikatsioon!A247=0,"",Eksplikatsioon!A247)</f>
        <v>04</v>
      </c>
      <c r="B245" s="56" t="str">
        <f>IF(Eksplikatsioon!B247=0,"",Eksplikatsioon!B247)</f>
        <v>412</v>
      </c>
      <c r="C245" s="23" t="str">
        <f>IF(Eksplikatsioon!C247=0,"",Eksplikatsioon!C247)</f>
        <v>ÜÜRITAV PIND</v>
      </c>
      <c r="D245" s="23" t="str">
        <f>IF(Eksplikatsioon!D247=0,"",Eksplikatsioon!D247)</f>
        <v>Puhkeruum</v>
      </c>
      <c r="E245" s="54">
        <f>IF(Eksplikatsioon!F247=0,"",Eksplikatsioon!F247)</f>
        <v>36.200000000000003</v>
      </c>
      <c r="F245" s="23" t="str">
        <f>IF(Eksplikatsioon!H247=0,"",Eksplikatsioon!H247)</f>
        <v/>
      </c>
      <c r="G245" s="23" t="str">
        <f>IF(Eksplikatsioon!J247=0,"",Eksplikatsioon!J247)</f>
        <v>Ühiskasutuses korruse pind</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x14ac:dyDescent="0.25">
      <c r="A246" s="23" t="str">
        <f>IF(Eksplikatsioon!A248=0,"",Eksplikatsioon!A248)</f>
        <v>04</v>
      </c>
      <c r="B246" s="56" t="str">
        <f>IF(Eksplikatsioon!B248=0,"",Eksplikatsioon!B248)</f>
        <v>413</v>
      </c>
      <c r="C246" s="23" t="str">
        <f>IF(Eksplikatsioon!C248=0,"",Eksplikatsioon!C248)</f>
        <v>ÜÜRITAV PIND</v>
      </c>
      <c r="D246" s="23" t="str">
        <f>IF(Eksplikatsioon!D248=0,"",Eksplikatsioon!D248)</f>
        <v>Kabinet/Büroo</v>
      </c>
      <c r="E246" s="54">
        <f>IF(Eksplikatsioon!F248=0,"",Eksplikatsioon!F248)</f>
        <v>37</v>
      </c>
      <c r="F246" s="23" t="str">
        <f>IF(Eksplikatsioon!H248=0,"",Eksplikatsioon!H248)</f>
        <v/>
      </c>
      <c r="G246" s="23" t="str">
        <f>IF(Eksplikatsioon!J248=0,"",Eksplikatsioon!J248)</f>
        <v>Ainukasutuses pind</v>
      </c>
      <c r="H246" s="23" t="str">
        <f>IF(Eksplikatsioon!K248=0,"",Eksplikatsioon!K248)</f>
        <v>Rahandusministeerium</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x14ac:dyDescent="0.25">
      <c r="A247" s="23" t="str">
        <f>IF(Eksplikatsioon!A249=0,"",Eksplikatsioon!A249)</f>
        <v>04</v>
      </c>
      <c r="B247" s="56" t="str">
        <f>IF(Eksplikatsioon!B249=0,"",Eksplikatsioon!B249)</f>
        <v>414</v>
      </c>
      <c r="C247" s="23" t="str">
        <f>IF(Eksplikatsioon!C249=0,"",Eksplikatsioon!C249)</f>
        <v>ÜÜRITAV PIND</v>
      </c>
      <c r="D247" s="23" t="str">
        <f>IF(Eksplikatsioon!D249=0,"",Eksplikatsioon!D249)</f>
        <v>Kabinet/Büroo</v>
      </c>
      <c r="E247" s="54">
        <f>IF(Eksplikatsioon!F249=0,"",Eksplikatsioon!F249)</f>
        <v>17.5</v>
      </c>
      <c r="F247" s="23" t="str">
        <f>IF(Eksplikatsioon!H249=0,"",Eksplikatsioon!H249)</f>
        <v/>
      </c>
      <c r="G247" s="23" t="str">
        <f>IF(Eksplikatsioon!J249=0,"",Eksplikatsioon!J249)</f>
        <v>Ainukasutuses pind</v>
      </c>
      <c r="H247" s="23" t="str">
        <f>IF(Eksplikatsioon!K249=0,"",Eksplikatsioon!K249)</f>
        <v>Rahandusministeerium</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x14ac:dyDescent="0.25">
      <c r="A248" s="23" t="str">
        <f>IF(Eksplikatsioon!A250=0,"",Eksplikatsioon!A250)</f>
        <v>04</v>
      </c>
      <c r="B248" s="56" t="str">
        <f>IF(Eksplikatsioon!B250=0,"",Eksplikatsioon!B250)</f>
        <v>416</v>
      </c>
      <c r="C248" s="23" t="str">
        <f>IF(Eksplikatsioon!C250=0,"",Eksplikatsioon!C250)</f>
        <v>ÜÜRITAV PIND</v>
      </c>
      <c r="D248" s="23" t="str">
        <f>IF(Eksplikatsioon!D250=0,"",Eksplikatsioon!D250)</f>
        <v>Garderoob</v>
      </c>
      <c r="E248" s="54">
        <f>IF(Eksplikatsioon!F250=0,"",Eksplikatsioon!F250)</f>
        <v>17</v>
      </c>
      <c r="F248" s="23" t="str">
        <f>IF(Eksplikatsioon!H250=0,"",Eksplikatsioon!H250)</f>
        <v/>
      </c>
      <c r="G248" s="23" t="str">
        <f>IF(Eksplikatsioon!J250=0,"",Eksplikatsioon!J250)</f>
        <v>Ühiskasutuses korruse pind</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x14ac:dyDescent="0.25">
      <c r="A249" s="23" t="str">
        <f>IF(Eksplikatsioon!A251=0,"",Eksplikatsioon!A251)</f>
        <v>04</v>
      </c>
      <c r="B249" s="56" t="str">
        <f>IF(Eksplikatsioon!B251=0,"",Eksplikatsioon!B251)</f>
        <v>417</v>
      </c>
      <c r="C249" s="23" t="str">
        <f>IF(Eksplikatsioon!C251=0,"",Eksplikatsioon!C251)</f>
        <v>ÜÜRITAV PIND</v>
      </c>
      <c r="D249" s="23" t="str">
        <f>IF(Eksplikatsioon!D251=0,"",Eksplikatsioon!D251)</f>
        <v>WC</v>
      </c>
      <c r="E249" s="54">
        <f>IF(Eksplikatsioon!F251=0,"",Eksplikatsioon!F251)</f>
        <v>2</v>
      </c>
      <c r="F249" s="23" t="str">
        <f>IF(Eksplikatsioon!H251=0,"",Eksplikatsioon!H251)</f>
        <v/>
      </c>
      <c r="G249" s="23" t="str">
        <f>IF(Eksplikatsioon!J251=0,"",Eksplikatsioon!J251)</f>
        <v>Ühiskasutuses korruse pind</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x14ac:dyDescent="0.25">
      <c r="A250" s="23" t="str">
        <f>IF(Eksplikatsioon!A252=0,"",Eksplikatsioon!A252)</f>
        <v>04</v>
      </c>
      <c r="B250" s="56" t="str">
        <f>IF(Eksplikatsioon!B252=0,"",Eksplikatsioon!B252)</f>
        <v>418</v>
      </c>
      <c r="C250" s="23" t="str">
        <f>IF(Eksplikatsioon!C252=0,"",Eksplikatsioon!C252)</f>
        <v>TEHNOPIND</v>
      </c>
      <c r="D250" s="23" t="str">
        <f>IF(Eksplikatsioon!D252=0,"",Eksplikatsioon!D252)</f>
        <v>Elektrikilp</v>
      </c>
      <c r="E250" s="54">
        <f>IF(Eksplikatsioon!F252=0,"",Eksplikatsioon!F252)</f>
        <v>1.8</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x14ac:dyDescent="0.25">
      <c r="A251" s="23" t="str">
        <f>IF(Eksplikatsioon!A253=0,"",Eksplikatsioon!A253)</f>
        <v>04</v>
      </c>
      <c r="B251" s="56" t="str">
        <f>IF(Eksplikatsioon!B253=0,"",Eksplikatsioon!B253)</f>
        <v>420</v>
      </c>
      <c r="C251" s="23" t="str">
        <f>IF(Eksplikatsioon!C253=0,"",Eksplikatsioon!C253)</f>
        <v>ÜÜRITAV PIND</v>
      </c>
      <c r="D251" s="23" t="str">
        <f>IF(Eksplikatsioon!D253=0,"",Eksplikatsioon!D253)</f>
        <v>Nõupidamise ruum</v>
      </c>
      <c r="E251" s="54">
        <f>IF(Eksplikatsioon!F253=0,"",Eksplikatsioon!F253)</f>
        <v>64.8</v>
      </c>
      <c r="F251" s="23" t="str">
        <f>IF(Eksplikatsioon!H253=0,"",Eksplikatsioon!H253)</f>
        <v/>
      </c>
      <c r="G251" s="23" t="str">
        <f>IF(Eksplikatsioon!J253=0,"",Eksplikatsioon!J253)</f>
        <v>Ainukasutuses pind</v>
      </c>
      <c r="H251" s="23" t="str">
        <f>IF(Eksplikatsioon!K253=0,"",Eksplikatsioon!K253)</f>
        <v>Rahandusministeerium</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x14ac:dyDescent="0.25">
      <c r="A252" s="23" t="str">
        <f>IF(Eksplikatsioon!A254=0,"",Eksplikatsioon!A254)</f>
        <v>04</v>
      </c>
      <c r="B252" s="56" t="str">
        <f>IF(Eksplikatsioon!B254=0,"",Eksplikatsioon!B254)</f>
        <v>421</v>
      </c>
      <c r="C252" s="23" t="str">
        <f>IF(Eksplikatsioon!C254=0,"",Eksplikatsioon!C254)</f>
        <v>ÜÜRITAV PIND</v>
      </c>
      <c r="D252" s="23" t="str">
        <f>IF(Eksplikatsioon!D254=0,"",Eksplikatsioon!D254)</f>
        <v>Nõupidamise ruum</v>
      </c>
      <c r="E252" s="54">
        <f>IF(Eksplikatsioon!F254=0,"",Eksplikatsioon!F254)</f>
        <v>29.1</v>
      </c>
      <c r="F252" s="23" t="str">
        <f>IF(Eksplikatsioon!H254=0,"",Eksplikatsioon!H254)</f>
        <v/>
      </c>
      <c r="G252" s="23" t="str">
        <f>IF(Eksplikatsioon!J254=0,"",Eksplikatsioon!J254)</f>
        <v>Ainukasutuses pind</v>
      </c>
      <c r="H252" s="23" t="str">
        <f>IF(Eksplikatsioon!K254=0,"",Eksplikatsioon!K254)</f>
        <v>Rahandusministeerium</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x14ac:dyDescent="0.25">
      <c r="A253" s="23" t="str">
        <f>IF(Eksplikatsioon!A255=0,"",Eksplikatsioon!A255)</f>
        <v>04</v>
      </c>
      <c r="B253" s="56" t="str">
        <f>IF(Eksplikatsioon!B255=0,"",Eksplikatsioon!B255)</f>
        <v>422</v>
      </c>
      <c r="C253" s="23" t="str">
        <f>IF(Eksplikatsioon!C255=0,"",Eksplikatsioon!C255)</f>
        <v>ÜÜRITAV PIND</v>
      </c>
      <c r="D253" s="23" t="str">
        <f>IF(Eksplikatsioon!D255=0,"",Eksplikatsioon!D255)</f>
        <v>Kabinet/Büroo</v>
      </c>
      <c r="E253" s="54">
        <f>IF(Eksplikatsioon!F255=0,"",Eksplikatsioon!F255)</f>
        <v>16.2</v>
      </c>
      <c r="F253" s="23" t="str">
        <f>IF(Eksplikatsioon!H255=0,"",Eksplikatsioon!H255)</f>
        <v/>
      </c>
      <c r="G253" s="23" t="str">
        <f>IF(Eksplikatsioon!J255=0,"",Eksplikatsioon!J255)</f>
        <v>Ainukasutuses pind</v>
      </c>
      <c r="H253" s="23" t="str">
        <f>IF(Eksplikatsioon!K255=0,"",Eksplikatsioon!K255)</f>
        <v>Rahandusministeerium</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x14ac:dyDescent="0.25">
      <c r="A254" s="23" t="str">
        <f>IF(Eksplikatsioon!A256=0,"",Eksplikatsioon!A256)</f>
        <v>04</v>
      </c>
      <c r="B254" s="56" t="str">
        <f>IF(Eksplikatsioon!B256=0,"",Eksplikatsioon!B256)</f>
        <v>423</v>
      </c>
      <c r="C254" s="23" t="str">
        <f>IF(Eksplikatsioon!C256=0,"",Eksplikatsioon!C256)</f>
        <v>ÜÜRITAV PIND</v>
      </c>
      <c r="D254" s="23" t="str">
        <f>IF(Eksplikatsioon!D256=0,"",Eksplikatsioon!D256)</f>
        <v>Kabinet/Büroo</v>
      </c>
      <c r="E254" s="54">
        <f>IF(Eksplikatsioon!F256=0,"",Eksplikatsioon!F256)</f>
        <v>25.1</v>
      </c>
      <c r="F254" s="23" t="str">
        <f>IF(Eksplikatsioon!H256=0,"",Eksplikatsioon!H256)</f>
        <v/>
      </c>
      <c r="G254" s="23" t="str">
        <f>IF(Eksplikatsioon!J256=0,"",Eksplikatsioon!J256)</f>
        <v>Ainukasutuses pind</v>
      </c>
      <c r="H254" s="23" t="str">
        <f>IF(Eksplikatsioon!K256=0,"",Eksplikatsioon!K256)</f>
        <v>Rahandusministeerium</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x14ac:dyDescent="0.25">
      <c r="A255" s="23" t="str">
        <f>IF(Eksplikatsioon!A257=0,"",Eksplikatsioon!A257)</f>
        <v>04</v>
      </c>
      <c r="B255" s="56" t="str">
        <f>IF(Eksplikatsioon!B257=0,"",Eksplikatsioon!B257)</f>
        <v>424</v>
      </c>
      <c r="C255" s="23" t="str">
        <f>IF(Eksplikatsioon!C257=0,"",Eksplikatsioon!C257)</f>
        <v>ÜÜRITAV PIND</v>
      </c>
      <c r="D255" s="23" t="str">
        <f>IF(Eksplikatsioon!D257=0,"",Eksplikatsioon!D257)</f>
        <v>Kabinet/Büroo</v>
      </c>
      <c r="E255" s="54">
        <f>IF(Eksplikatsioon!F257=0,"",Eksplikatsioon!F257)</f>
        <v>15.9</v>
      </c>
      <c r="F255" s="23" t="str">
        <f>IF(Eksplikatsioon!H257=0,"",Eksplikatsioon!H257)</f>
        <v/>
      </c>
      <c r="G255" s="23" t="str">
        <f>IF(Eksplikatsioon!J257=0,"",Eksplikatsioon!J257)</f>
        <v>Ainukasutuses pind</v>
      </c>
      <c r="H255" s="23" t="str">
        <f>IF(Eksplikatsioon!K257=0,"",Eksplikatsioon!K257)</f>
        <v>Rahandusministeerium</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x14ac:dyDescent="0.25">
      <c r="A256" s="23" t="str">
        <f>IF(Eksplikatsioon!A258=0,"",Eksplikatsioon!A258)</f>
        <v>04</v>
      </c>
      <c r="B256" s="56" t="str">
        <f>IF(Eksplikatsioon!B258=0,"",Eksplikatsioon!B258)</f>
        <v>425</v>
      </c>
      <c r="C256" s="23" t="str">
        <f>IF(Eksplikatsioon!C258=0,"",Eksplikatsioon!C258)</f>
        <v>ÜÜRITAV PIND</v>
      </c>
      <c r="D256" s="23" t="str">
        <f>IF(Eksplikatsioon!D258=0,"",Eksplikatsioon!D258)</f>
        <v>Kabinet/Büroo</v>
      </c>
      <c r="E256" s="54">
        <f>IF(Eksplikatsioon!F258=0,"",Eksplikatsioon!F258)</f>
        <v>25.6</v>
      </c>
      <c r="F256" s="23" t="str">
        <f>IF(Eksplikatsioon!H258=0,"",Eksplikatsioon!H258)</f>
        <v/>
      </c>
      <c r="G256" s="23" t="str">
        <f>IF(Eksplikatsioon!J258=0,"",Eksplikatsioon!J258)</f>
        <v>Ainukasutuses pind</v>
      </c>
      <c r="H256" s="23" t="str">
        <f>IF(Eksplikatsioon!K258=0,"",Eksplikatsioon!K258)</f>
        <v>Rahandusministeerium</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x14ac:dyDescent="0.25">
      <c r="A257" s="23" t="str">
        <f>IF(Eksplikatsioon!A259=0,"",Eksplikatsioon!A259)</f>
        <v>04</v>
      </c>
      <c r="B257" s="56" t="str">
        <f>IF(Eksplikatsioon!B259=0,"",Eksplikatsioon!B259)</f>
        <v>426</v>
      </c>
      <c r="C257" s="23" t="str">
        <f>IF(Eksplikatsioon!C259=0,"",Eksplikatsioon!C259)</f>
        <v>ÜÜRITAV PIND</v>
      </c>
      <c r="D257" s="23" t="str">
        <f>IF(Eksplikatsioon!D259=0,"",Eksplikatsioon!D259)</f>
        <v>Kabinet/Büroo</v>
      </c>
      <c r="E257" s="54">
        <f>IF(Eksplikatsioon!F259=0,"",Eksplikatsioon!F259)</f>
        <v>25.9</v>
      </c>
      <c r="F257" s="23" t="str">
        <f>IF(Eksplikatsioon!H259=0,"",Eksplikatsioon!H259)</f>
        <v/>
      </c>
      <c r="G257" s="23" t="str">
        <f>IF(Eksplikatsioon!J259=0,"",Eksplikatsioon!J259)</f>
        <v>Ainukasutuses pind</v>
      </c>
      <c r="H257" s="23" t="str">
        <f>IF(Eksplikatsioon!K259=0,"",Eksplikatsioon!K259)</f>
        <v>Rahandusministeerium</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x14ac:dyDescent="0.25">
      <c r="A258" s="23" t="str">
        <f>IF(Eksplikatsioon!A260=0,"",Eksplikatsioon!A260)</f>
        <v>04</v>
      </c>
      <c r="B258" s="56" t="str">
        <f>IF(Eksplikatsioon!B260=0,"",Eksplikatsioon!B260)</f>
        <v>427</v>
      </c>
      <c r="C258" s="23" t="str">
        <f>IF(Eksplikatsioon!C260=0,"",Eksplikatsioon!C260)</f>
        <v>ÜÜRITAV PIND</v>
      </c>
      <c r="D258" s="23" t="str">
        <f>IF(Eksplikatsioon!D260=0,"",Eksplikatsioon!D260)</f>
        <v>Kabinet/Büroo</v>
      </c>
      <c r="E258" s="54">
        <f>IF(Eksplikatsioon!F260=0,"",Eksplikatsioon!F260)</f>
        <v>25.3</v>
      </c>
      <c r="F258" s="23" t="str">
        <f>IF(Eksplikatsioon!H260=0,"",Eksplikatsioon!H260)</f>
        <v/>
      </c>
      <c r="G258" s="23" t="str">
        <f>IF(Eksplikatsioon!J260=0,"",Eksplikatsioon!J260)</f>
        <v>Ainukasutuses pind</v>
      </c>
      <c r="H258" s="23" t="str">
        <f>IF(Eksplikatsioon!K260=0,"",Eksplikatsioon!K260)</f>
        <v>Rahandusministeerium</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x14ac:dyDescent="0.25">
      <c r="A259" s="23" t="str">
        <f>IF(Eksplikatsioon!A261=0,"",Eksplikatsioon!A261)</f>
        <v>04</v>
      </c>
      <c r="B259" s="56" t="str">
        <f>IF(Eksplikatsioon!B261=0,"",Eksplikatsioon!B261)</f>
        <v>429</v>
      </c>
      <c r="C259" s="23" t="str">
        <f>IF(Eksplikatsioon!C261=0,"",Eksplikatsioon!C261)</f>
        <v>ÜÜRITAV PIND</v>
      </c>
      <c r="D259" s="23" t="str">
        <f>IF(Eksplikatsioon!D261=0,"",Eksplikatsioon!D261)</f>
        <v>WC</v>
      </c>
      <c r="E259" s="54">
        <f>IF(Eksplikatsioon!F261=0,"",Eksplikatsioon!F261)</f>
        <v>1.3</v>
      </c>
      <c r="F259" s="23" t="str">
        <f>IF(Eksplikatsioon!H261=0,"",Eksplikatsioon!H261)</f>
        <v/>
      </c>
      <c r="G259" s="23" t="str">
        <f>IF(Eksplikatsioon!J261=0,"",Eksplikatsioon!J261)</f>
        <v>Ühiskasutuses korruse pind</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x14ac:dyDescent="0.25">
      <c r="A260" s="23" t="str">
        <f>IF(Eksplikatsioon!A262=0,"",Eksplikatsioon!A262)</f>
        <v>04</v>
      </c>
      <c r="B260" s="56" t="str">
        <f>IF(Eksplikatsioon!B262=0,"",Eksplikatsioon!B262)</f>
        <v>430</v>
      </c>
      <c r="C260" s="23" t="str">
        <f>IF(Eksplikatsioon!C262=0,"",Eksplikatsioon!C262)</f>
        <v>ÜÜRITAV PIND</v>
      </c>
      <c r="D260" s="23" t="str">
        <f>IF(Eksplikatsioon!D262=0,"",Eksplikatsioon!D262)</f>
        <v>WC</v>
      </c>
      <c r="E260" s="54">
        <f>IF(Eksplikatsioon!F262=0,"",Eksplikatsioon!F262)</f>
        <v>1.4</v>
      </c>
      <c r="F260" s="23" t="str">
        <f>IF(Eksplikatsioon!H262=0,"",Eksplikatsioon!H262)</f>
        <v/>
      </c>
      <c r="G260" s="23" t="str">
        <f>IF(Eksplikatsioon!J262=0,"",Eksplikatsioon!J262)</f>
        <v>Ühiskasutuses korruse pind</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x14ac:dyDescent="0.25">
      <c r="A261" s="23" t="str">
        <f>IF(Eksplikatsioon!A263=0,"",Eksplikatsioon!A263)</f>
        <v>04</v>
      </c>
      <c r="B261" s="56" t="str">
        <f>IF(Eksplikatsioon!B263=0,"",Eksplikatsioon!B263)</f>
        <v>431</v>
      </c>
      <c r="C261" s="23" t="str">
        <f>IF(Eksplikatsioon!C263=0,"",Eksplikatsioon!C263)</f>
        <v>ÜÜRITAV PIND</v>
      </c>
      <c r="D261" s="23" t="str">
        <f>IF(Eksplikatsioon!D263=0,"",Eksplikatsioon!D263)</f>
        <v>Pesuruum</v>
      </c>
      <c r="E261" s="54">
        <f>IF(Eksplikatsioon!F263=0,"",Eksplikatsioon!F263)</f>
        <v>6.2</v>
      </c>
      <c r="F261" s="23" t="str">
        <f>IF(Eksplikatsioon!H263=0,"",Eksplikatsioon!H263)</f>
        <v/>
      </c>
      <c r="G261" s="23" t="str">
        <f>IF(Eksplikatsioon!J263=0,"",Eksplikatsioon!J263)</f>
        <v>Ühiskasutuses korruse pind</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x14ac:dyDescent="0.25">
      <c r="A262" s="23" t="str">
        <f>IF(Eksplikatsioon!A264=0,"",Eksplikatsioon!A264)</f>
        <v>04</v>
      </c>
      <c r="B262" s="56" t="str">
        <f>IF(Eksplikatsioon!B264=0,"",Eksplikatsioon!B264)</f>
        <v>432</v>
      </c>
      <c r="C262" s="23" t="str">
        <f>IF(Eksplikatsioon!C264=0,"",Eksplikatsioon!C264)</f>
        <v>ÜÜRITAV PIND</v>
      </c>
      <c r="D262" s="23" t="str">
        <f>IF(Eksplikatsioon!D264=0,"",Eksplikatsioon!D264)</f>
        <v>WC</v>
      </c>
      <c r="E262" s="54">
        <f>IF(Eksplikatsioon!F264=0,"",Eksplikatsioon!F264)</f>
        <v>1.6</v>
      </c>
      <c r="F262" s="23" t="str">
        <f>IF(Eksplikatsioon!H264=0,"",Eksplikatsioon!H264)</f>
        <v/>
      </c>
      <c r="G262" s="23" t="str">
        <f>IF(Eksplikatsioon!J264=0,"",Eksplikatsioon!J264)</f>
        <v>Ühiskasutuses korruse pind</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x14ac:dyDescent="0.25">
      <c r="A263" s="23" t="str">
        <f>IF(Eksplikatsioon!A265=0,"",Eksplikatsioon!A265)</f>
        <v>04</v>
      </c>
      <c r="B263" s="56" t="str">
        <f>IF(Eksplikatsioon!B265=0,"",Eksplikatsioon!B265)</f>
        <v>433</v>
      </c>
      <c r="C263" s="23" t="str">
        <f>IF(Eksplikatsioon!C265=0,"",Eksplikatsioon!C265)</f>
        <v>ÜÜRITAV PIND</v>
      </c>
      <c r="D263" s="23" t="str">
        <f>IF(Eksplikatsioon!D265=0,"",Eksplikatsioon!D265)</f>
        <v>WC</v>
      </c>
      <c r="E263" s="54">
        <f>IF(Eksplikatsioon!F265=0,"",Eksplikatsioon!F265)</f>
        <v>1.5</v>
      </c>
      <c r="F263" s="23" t="str">
        <f>IF(Eksplikatsioon!H265=0,"",Eksplikatsioon!H265)</f>
        <v/>
      </c>
      <c r="G263" s="23" t="str">
        <f>IF(Eksplikatsioon!J265=0,"",Eksplikatsioon!J265)</f>
        <v>Ühiskasutuses korruse pind</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x14ac:dyDescent="0.25">
      <c r="A264" s="23" t="str">
        <f>IF(Eksplikatsioon!A266=0,"",Eksplikatsioon!A266)</f>
        <v>04</v>
      </c>
      <c r="B264" s="56" t="str">
        <f>IF(Eksplikatsioon!B266=0,"",Eksplikatsioon!B266)</f>
        <v>434</v>
      </c>
      <c r="C264" s="23" t="str">
        <f>IF(Eksplikatsioon!C266=0,"",Eksplikatsioon!C266)</f>
        <v>ÜÜRITAV PIND</v>
      </c>
      <c r="D264" s="23" t="str">
        <f>IF(Eksplikatsioon!D266=0,"",Eksplikatsioon!D266)</f>
        <v>Pesuruum</v>
      </c>
      <c r="E264" s="54">
        <f>IF(Eksplikatsioon!F266=0,"",Eksplikatsioon!F266)</f>
        <v>6.8</v>
      </c>
      <c r="F264" s="23" t="str">
        <f>IF(Eksplikatsioon!H266=0,"",Eksplikatsioon!H266)</f>
        <v/>
      </c>
      <c r="G264" s="23" t="str">
        <f>IF(Eksplikatsioon!J266=0,"",Eksplikatsioon!J266)</f>
        <v>Ühiskasutuses korruse pind</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x14ac:dyDescent="0.25">
      <c r="A265" s="23" t="str">
        <f>IF(Eksplikatsioon!A267=0,"",Eksplikatsioon!A267)</f>
        <v>04</v>
      </c>
      <c r="B265" s="56" t="str">
        <f>IF(Eksplikatsioon!B267=0,"",Eksplikatsioon!B267)</f>
        <v>436</v>
      </c>
      <c r="C265" s="23" t="str">
        <f>IF(Eksplikatsioon!C267=0,"",Eksplikatsioon!C267)</f>
        <v>TEHNOPIND</v>
      </c>
      <c r="D265" s="23" t="str">
        <f>IF(Eksplikatsioon!D267=0,"",Eksplikatsioon!D267)</f>
        <v>Vent ruum</v>
      </c>
      <c r="E265" s="54">
        <f>IF(Eksplikatsioon!F267=0,"",Eksplikatsioon!F267)</f>
        <v>27.1</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x14ac:dyDescent="0.25">
      <c r="A266" s="23" t="str">
        <f>IF(Eksplikatsioon!A268=0,"",Eksplikatsioon!A268)</f>
        <v>04</v>
      </c>
      <c r="B266" s="56" t="str">
        <f>IF(Eksplikatsioon!B268=0,"",Eksplikatsioon!B268)</f>
        <v>437</v>
      </c>
      <c r="C266" s="23" t="str">
        <f>IF(Eksplikatsioon!C268=0,"",Eksplikatsioon!C268)</f>
        <v>ÜÜRITAV PIND</v>
      </c>
      <c r="D266" s="23" t="str">
        <f>IF(Eksplikatsioon!D268=0,"",Eksplikatsioon!D268)</f>
        <v>Koridor</v>
      </c>
      <c r="E266" s="54">
        <f>IF(Eksplikatsioon!F268=0,"",Eksplikatsioon!F268)</f>
        <v>17.8</v>
      </c>
      <c r="F266" s="23" t="str">
        <f>IF(Eksplikatsioon!H268=0,"",Eksplikatsioon!H268)</f>
        <v/>
      </c>
      <c r="G266" s="23" t="str">
        <f>IF(Eksplikatsioon!J268=0,"",Eksplikatsioon!J268)</f>
        <v>Ühiskasutuses korruse pind</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x14ac:dyDescent="0.25">
      <c r="A267" s="23" t="str">
        <f>IF(Eksplikatsioon!A269=0,"",Eksplikatsioon!A269)</f>
        <v>04</v>
      </c>
      <c r="B267" s="56" t="str">
        <f>IF(Eksplikatsioon!B269=0,"",Eksplikatsioon!B269)</f>
        <v>438</v>
      </c>
      <c r="C267" s="23" t="str">
        <f>IF(Eksplikatsioon!C269=0,"",Eksplikatsioon!C269)</f>
        <v>VERTIKAALSETE ÜHENDUSTEEDE PIND</v>
      </c>
      <c r="D267" s="23" t="str">
        <f>IF(Eksplikatsioon!D269=0,"",Eksplikatsioon!D269)</f>
        <v>Trepp/Trepikoda</v>
      </c>
      <c r="E267" s="54">
        <f>IF(Eksplikatsioon!F269=0,"",Eksplikatsioon!F269)</f>
        <v>15.5</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x14ac:dyDescent="0.25">
      <c r="A268" s="23" t="str">
        <f>IF(Eksplikatsioon!A270=0,"",Eksplikatsioon!A270)</f>
        <v>04</v>
      </c>
      <c r="B268" s="56" t="str">
        <f>IF(Eksplikatsioon!B270=0,"",Eksplikatsioon!B270)</f>
        <v>439</v>
      </c>
      <c r="C268" s="23" t="str">
        <f>IF(Eksplikatsioon!C270=0,"",Eksplikatsioon!C270)</f>
        <v>ÜÜRITAV PIND</v>
      </c>
      <c r="D268" s="23" t="str">
        <f>IF(Eksplikatsioon!D270=0,"",Eksplikatsioon!D270)</f>
        <v>Kabinet/Büroo</v>
      </c>
      <c r="E268" s="54">
        <f>IF(Eksplikatsioon!F270=0,"",Eksplikatsioon!F270)</f>
        <v>16.3</v>
      </c>
      <c r="F268" s="23" t="str">
        <f>IF(Eksplikatsioon!H270=0,"",Eksplikatsioon!H270)</f>
        <v/>
      </c>
      <c r="G268" s="23" t="str">
        <f>IF(Eksplikatsioon!J270=0,"",Eksplikatsioon!J270)</f>
        <v>Ainukasutuses pind</v>
      </c>
      <c r="H268" s="23" t="str">
        <f>IF(Eksplikatsioon!K270=0,"",Eksplikatsioon!K270)</f>
        <v>Rahandusministeerium</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x14ac:dyDescent="0.25">
      <c r="A269" s="23" t="str">
        <f>IF(Eksplikatsioon!A271=0,"",Eksplikatsioon!A271)</f>
        <v>04</v>
      </c>
      <c r="B269" s="56" t="str">
        <f>IF(Eksplikatsioon!B271=0,"",Eksplikatsioon!B271)</f>
        <v>440</v>
      </c>
      <c r="C269" s="23" t="str">
        <f>IF(Eksplikatsioon!C271=0,"",Eksplikatsioon!C271)</f>
        <v>ÜÜRITAV PIND</v>
      </c>
      <c r="D269" s="23" t="str">
        <f>IF(Eksplikatsioon!D271=0,"",Eksplikatsioon!D271)</f>
        <v>Kabinet/Büroo</v>
      </c>
      <c r="E269" s="54">
        <f>IF(Eksplikatsioon!F271=0,"",Eksplikatsioon!F271)</f>
        <v>18</v>
      </c>
      <c r="F269" s="23" t="str">
        <f>IF(Eksplikatsioon!H271=0,"",Eksplikatsioon!H271)</f>
        <v/>
      </c>
      <c r="G269" s="23" t="str">
        <f>IF(Eksplikatsioon!J271=0,"",Eksplikatsioon!J271)</f>
        <v>Ainukasutuses pind</v>
      </c>
      <c r="H269" s="23" t="str">
        <f>IF(Eksplikatsioon!K271=0,"",Eksplikatsioon!K271)</f>
        <v>Rahandusministeerium</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x14ac:dyDescent="0.25">
      <c r="A270" s="23" t="str">
        <f>IF(Eksplikatsioon!A272=0,"",Eksplikatsioon!A272)</f>
        <v>04</v>
      </c>
      <c r="B270" s="56" t="str">
        <f>IF(Eksplikatsioon!B272=0,"",Eksplikatsioon!B272)</f>
        <v>441</v>
      </c>
      <c r="C270" s="23" t="str">
        <f>IF(Eksplikatsioon!C272=0,"",Eksplikatsioon!C272)</f>
        <v>ÜÜRITAV PIND</v>
      </c>
      <c r="D270" s="23" t="str">
        <f>IF(Eksplikatsioon!D272=0,"",Eksplikatsioon!D272)</f>
        <v>Kabinet/Büroo</v>
      </c>
      <c r="E270" s="54">
        <f>IF(Eksplikatsioon!F272=0,"",Eksplikatsioon!F272)</f>
        <v>24.7</v>
      </c>
      <c r="F270" s="23" t="str">
        <f>IF(Eksplikatsioon!H272=0,"",Eksplikatsioon!H272)</f>
        <v/>
      </c>
      <c r="G270" s="23" t="str">
        <f>IF(Eksplikatsioon!J272=0,"",Eksplikatsioon!J272)</f>
        <v>Ainukasutuses pind</v>
      </c>
      <c r="H270" s="23" t="str">
        <f>IF(Eksplikatsioon!K272=0,"",Eksplikatsioon!K272)</f>
        <v>Rahandusministeerium</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x14ac:dyDescent="0.25">
      <c r="A271" s="23" t="str">
        <f>IF(Eksplikatsioon!A273=0,"",Eksplikatsioon!A273)</f>
        <v>04</v>
      </c>
      <c r="B271" s="56" t="str">
        <f>IF(Eksplikatsioon!B273=0,"",Eksplikatsioon!B273)</f>
        <v>442</v>
      </c>
      <c r="C271" s="23" t="str">
        <f>IF(Eksplikatsioon!C273=0,"",Eksplikatsioon!C273)</f>
        <v>ÜÜRITAV PIND</v>
      </c>
      <c r="D271" s="23" t="str">
        <f>IF(Eksplikatsioon!D273=0,"",Eksplikatsioon!D273)</f>
        <v>Kabinet/Büroo</v>
      </c>
      <c r="E271" s="54">
        <f>IF(Eksplikatsioon!F273=0,"",Eksplikatsioon!F273)</f>
        <v>17.3</v>
      </c>
      <c r="F271" s="23" t="str">
        <f>IF(Eksplikatsioon!H273=0,"",Eksplikatsioon!H273)</f>
        <v/>
      </c>
      <c r="G271" s="23" t="str">
        <f>IF(Eksplikatsioon!J273=0,"",Eksplikatsioon!J273)</f>
        <v>Ainukasutuses pind</v>
      </c>
      <c r="H271" s="23" t="str">
        <f>IF(Eksplikatsioon!K273=0,"",Eksplikatsioon!K273)</f>
        <v>Rahandusministeerium</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x14ac:dyDescent="0.25">
      <c r="A272" s="23" t="str">
        <f>IF(Eksplikatsioon!A274=0,"",Eksplikatsioon!A274)</f>
        <v>04</v>
      </c>
      <c r="B272" s="56" t="str">
        <f>IF(Eksplikatsioon!B274=0,"",Eksplikatsioon!B274)</f>
        <v>443</v>
      </c>
      <c r="C272" s="23" t="str">
        <f>IF(Eksplikatsioon!C274=0,"",Eksplikatsioon!C274)</f>
        <v>ÜÜRITAV PIND</v>
      </c>
      <c r="D272" s="23" t="str">
        <f>IF(Eksplikatsioon!D274=0,"",Eksplikatsioon!D274)</f>
        <v>Kabinet/Büroo</v>
      </c>
      <c r="E272" s="54">
        <f>IF(Eksplikatsioon!F274=0,"",Eksplikatsioon!F274)</f>
        <v>17.5</v>
      </c>
      <c r="F272" s="23" t="str">
        <f>IF(Eksplikatsioon!H274=0,"",Eksplikatsioon!H274)</f>
        <v/>
      </c>
      <c r="G272" s="23" t="str">
        <f>IF(Eksplikatsioon!J274=0,"",Eksplikatsioon!J274)</f>
        <v>Ainukasutuses pind</v>
      </c>
      <c r="H272" s="23" t="str">
        <f>IF(Eksplikatsioon!K274=0,"",Eksplikatsioon!K274)</f>
        <v>Rahandusministeerium</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x14ac:dyDescent="0.25">
      <c r="A273" s="23" t="str">
        <f>IF(Eksplikatsioon!A275=0,"",Eksplikatsioon!A275)</f>
        <v>04</v>
      </c>
      <c r="B273" s="56" t="str">
        <f>IF(Eksplikatsioon!B275=0,"",Eksplikatsioon!B275)</f>
        <v>444</v>
      </c>
      <c r="C273" s="23" t="str">
        <f>IF(Eksplikatsioon!C275=0,"",Eksplikatsioon!C275)</f>
        <v>ÜÜRITAV PIND</v>
      </c>
      <c r="D273" s="23" t="str">
        <f>IF(Eksplikatsioon!D275=0,"",Eksplikatsioon!D275)</f>
        <v>Kabinet/Büroo</v>
      </c>
      <c r="E273" s="54">
        <f>IF(Eksplikatsioon!F275=0,"",Eksplikatsioon!F275)</f>
        <v>16.899999999999999</v>
      </c>
      <c r="F273" s="23" t="str">
        <f>IF(Eksplikatsioon!H275=0,"",Eksplikatsioon!H275)</f>
        <v/>
      </c>
      <c r="G273" s="23" t="str">
        <f>IF(Eksplikatsioon!J275=0,"",Eksplikatsioon!J275)</f>
        <v>Ainukasutuses pind</v>
      </c>
      <c r="H273" s="23" t="str">
        <f>IF(Eksplikatsioon!K275=0,"",Eksplikatsioon!K275)</f>
        <v>Rahandusministeerium</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x14ac:dyDescent="0.25">
      <c r="A274" s="23" t="str">
        <f>IF(Eksplikatsioon!A276=0,"",Eksplikatsioon!A276)</f>
        <v>04</v>
      </c>
      <c r="B274" s="56" t="str">
        <f>IF(Eksplikatsioon!B276=0,"",Eksplikatsioon!B276)</f>
        <v>445</v>
      </c>
      <c r="C274" s="23" t="str">
        <f>IF(Eksplikatsioon!C276=0,"",Eksplikatsioon!C276)</f>
        <v>ÜÜRITAV PIND</v>
      </c>
      <c r="D274" s="23" t="str">
        <f>IF(Eksplikatsioon!D276=0,"",Eksplikatsioon!D276)</f>
        <v>Kabinet/Büroo</v>
      </c>
      <c r="E274" s="54">
        <f>IF(Eksplikatsioon!F276=0,"",Eksplikatsioon!F276)</f>
        <v>16.2</v>
      </c>
      <c r="F274" s="23" t="str">
        <f>IF(Eksplikatsioon!H276=0,"",Eksplikatsioon!H276)</f>
        <v/>
      </c>
      <c r="G274" s="23" t="str">
        <f>IF(Eksplikatsioon!J276=0,"",Eksplikatsioon!J276)</f>
        <v>Ainukasutuses pind</v>
      </c>
      <c r="H274" s="23" t="str">
        <f>IF(Eksplikatsioon!K276=0,"",Eksplikatsioon!K276)</f>
        <v>Rahandusministeerium</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x14ac:dyDescent="0.25">
      <c r="A275" s="23" t="str">
        <f>IF(Eksplikatsioon!A277=0,"",Eksplikatsioon!A277)</f>
        <v>04</v>
      </c>
      <c r="B275" s="56" t="str">
        <f>IF(Eksplikatsioon!B277=0,"",Eksplikatsioon!B277)</f>
        <v>446</v>
      </c>
      <c r="C275" s="23" t="str">
        <f>IF(Eksplikatsioon!C277=0,"",Eksplikatsioon!C277)</f>
        <v>ÜÜRITAV PIND</v>
      </c>
      <c r="D275" s="23" t="str">
        <f>IF(Eksplikatsioon!D277=0,"",Eksplikatsioon!D277)</f>
        <v>Puhkeruum</v>
      </c>
      <c r="E275" s="54">
        <f>IF(Eksplikatsioon!F277=0,"",Eksplikatsioon!F277)</f>
        <v>32.6</v>
      </c>
      <c r="F275" s="23" t="str">
        <f>IF(Eksplikatsioon!H277=0,"",Eksplikatsioon!H277)</f>
        <v/>
      </c>
      <c r="G275" s="23" t="str">
        <f>IF(Eksplikatsioon!J277=0,"",Eksplikatsioon!J277)</f>
        <v>Ühiskasutuses korruse pind</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x14ac:dyDescent="0.25">
      <c r="A276" s="23" t="str">
        <f>IF(Eksplikatsioon!A278=0,"",Eksplikatsioon!A278)</f>
        <v>04</v>
      </c>
      <c r="B276" s="56" t="str">
        <f>IF(Eksplikatsioon!B278=0,"",Eksplikatsioon!B278)</f>
        <v>447</v>
      </c>
      <c r="C276" s="23" t="str">
        <f>IF(Eksplikatsioon!C278=0,"",Eksplikatsioon!C278)</f>
        <v>ÜÜRITAV PIND</v>
      </c>
      <c r="D276" s="23" t="str">
        <f>IF(Eksplikatsioon!D278=0,"",Eksplikatsioon!D278)</f>
        <v>Kabinet/Büroo</v>
      </c>
      <c r="E276" s="54">
        <f>IF(Eksplikatsioon!F278=0,"",Eksplikatsioon!F278)</f>
        <v>34.1</v>
      </c>
      <c r="F276" s="23" t="str">
        <f>IF(Eksplikatsioon!H278=0,"",Eksplikatsioon!H278)</f>
        <v/>
      </c>
      <c r="G276" s="23" t="str">
        <f>IF(Eksplikatsioon!J278=0,"",Eksplikatsioon!J278)</f>
        <v>Ainukasutuses pind</v>
      </c>
      <c r="H276" s="23" t="str">
        <f>IF(Eksplikatsioon!K278=0,"",Eksplikatsioon!K278)</f>
        <v>Rahandusministeerium</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x14ac:dyDescent="0.25">
      <c r="A277" s="23" t="str">
        <f>IF(Eksplikatsioon!A279=0,"",Eksplikatsioon!A279)</f>
        <v>04</v>
      </c>
      <c r="B277" s="56" t="str">
        <f>IF(Eksplikatsioon!B279=0,"",Eksplikatsioon!B279)</f>
        <v>448</v>
      </c>
      <c r="C277" s="23" t="str">
        <f>IF(Eksplikatsioon!C279=0,"",Eksplikatsioon!C279)</f>
        <v>ÜÜRITAV PIND</v>
      </c>
      <c r="D277" s="23" t="str">
        <f>IF(Eksplikatsioon!D279=0,"",Eksplikatsioon!D279)</f>
        <v>Kabinet/Büroo</v>
      </c>
      <c r="E277" s="54">
        <f>IF(Eksplikatsioon!F279=0,"",Eksplikatsioon!F279)</f>
        <v>32.200000000000003</v>
      </c>
      <c r="F277" s="23" t="str">
        <f>IF(Eksplikatsioon!H279=0,"",Eksplikatsioon!H279)</f>
        <v/>
      </c>
      <c r="G277" s="23" t="str">
        <f>IF(Eksplikatsioon!J279=0,"",Eksplikatsioon!J279)</f>
        <v>Ainukasutuses pind</v>
      </c>
      <c r="H277" s="23" t="str">
        <f>IF(Eksplikatsioon!K279=0,"",Eksplikatsioon!K279)</f>
        <v>Rahandusministeerium</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x14ac:dyDescent="0.25">
      <c r="A278" s="23" t="str">
        <f>IF(Eksplikatsioon!A280=0,"",Eksplikatsioon!A280)</f>
        <v>05</v>
      </c>
      <c r="B278" s="56" t="str">
        <f>IF(Eksplikatsioon!B280=0,"",Eksplikatsioon!B280)</f>
        <v>501</v>
      </c>
      <c r="C278" s="23" t="str">
        <f>IF(Eksplikatsioon!C280=0,"",Eksplikatsioon!C280)</f>
        <v>VERTIKAALSETE ÜHENDUSTEEDE PIND</v>
      </c>
      <c r="D278" s="23" t="str">
        <f>IF(Eksplikatsioon!D280=0,"",Eksplikatsioon!D280)</f>
        <v>Trepp/Trepikoda</v>
      </c>
      <c r="E278" s="54">
        <f>IF(Eksplikatsioon!F280=0,"",Eksplikatsioon!F280)</f>
        <v>12.1</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x14ac:dyDescent="0.25">
      <c r="A279" s="23" t="str">
        <f>IF(Eksplikatsioon!A281=0,"",Eksplikatsioon!A281)</f>
        <v>05</v>
      </c>
      <c r="B279" s="56" t="str">
        <f>IF(Eksplikatsioon!B281=0,"",Eksplikatsioon!B281)</f>
        <v>502</v>
      </c>
      <c r="C279" s="23" t="str">
        <f>IF(Eksplikatsioon!C281=0,"",Eksplikatsioon!C281)</f>
        <v>TEHNOPIND</v>
      </c>
      <c r="D279" s="23" t="str">
        <f>IF(Eksplikatsioon!D281=0,"",Eksplikatsioon!D281)</f>
        <v>Vent ruum</v>
      </c>
      <c r="E279" s="54">
        <f>IF(Eksplikatsioon!F281=0,"",Eksplikatsioon!F281)</f>
        <v>69.8</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x14ac:dyDescent="0.25">
      <c r="A280" s="23" t="str">
        <f>IF(Eksplikatsioon!A282=0,"",Eksplikatsioon!A282)</f>
        <v>05</v>
      </c>
      <c r="B280" s="56" t="str">
        <f>IF(Eksplikatsioon!B282=0,"",Eksplikatsioon!B282)</f>
        <v>503</v>
      </c>
      <c r="C280" s="23" t="str">
        <f>IF(Eksplikatsioon!C282=0,"",Eksplikatsioon!C282)</f>
        <v>TEHNOPIND</v>
      </c>
      <c r="D280" s="23" t="str">
        <f>IF(Eksplikatsioon!D282=0,"",Eksplikatsioon!D282)</f>
        <v>Vent ruum</v>
      </c>
      <c r="E280" s="54">
        <f>IF(Eksplikatsioon!F282=0,"",Eksplikatsioon!F282)</f>
        <v>8.1</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x14ac:dyDescent="0.25">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x14ac:dyDescent="0.25">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x14ac:dyDescent="0.25">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x14ac:dyDescent="0.25">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x14ac:dyDescent="0.25">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x14ac:dyDescent="0.25">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x14ac:dyDescent="0.25">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x14ac:dyDescent="0.25">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x14ac:dyDescent="0.25">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x14ac:dyDescent="0.25">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x14ac:dyDescent="0.25">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x14ac:dyDescent="0.25">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x14ac:dyDescent="0.25">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x14ac:dyDescent="0.25">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x14ac:dyDescent="0.25">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x14ac:dyDescent="0.25">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x14ac:dyDescent="0.25">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x14ac:dyDescent="0.25">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x14ac:dyDescent="0.2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x14ac:dyDescent="0.25">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x14ac:dyDescent="0.25">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x14ac:dyDescent="0.25">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x14ac:dyDescent="0.25">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x14ac:dyDescent="0.25">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x14ac:dyDescent="0.25">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x14ac:dyDescent="0.25">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x14ac:dyDescent="0.25">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x14ac:dyDescent="0.25">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x14ac:dyDescent="0.25">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x14ac:dyDescent="0.25">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x14ac:dyDescent="0.25">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x14ac:dyDescent="0.25">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x14ac:dyDescent="0.25">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x14ac:dyDescent="0.25">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x14ac:dyDescent="0.25">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x14ac:dyDescent="0.25">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x14ac:dyDescent="0.25">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x14ac:dyDescent="0.25">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x14ac:dyDescent="0.25">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x14ac:dyDescent="0.25">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x14ac:dyDescent="0.25">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x14ac:dyDescent="0.25">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x14ac:dyDescent="0.25">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x14ac:dyDescent="0.25">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x14ac:dyDescent="0.25">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x14ac:dyDescent="0.25">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x14ac:dyDescent="0.25">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x14ac:dyDescent="0.25">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x14ac:dyDescent="0.25">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x14ac:dyDescent="0.25">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x14ac:dyDescent="0.25">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x14ac:dyDescent="0.25">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x14ac:dyDescent="0.25">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x14ac:dyDescent="0.25">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x14ac:dyDescent="0.25">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x14ac:dyDescent="0.25">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x14ac:dyDescent="0.25">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x14ac:dyDescent="0.25">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x14ac:dyDescent="0.25">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x14ac:dyDescent="0.25">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x14ac:dyDescent="0.25">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x14ac:dyDescent="0.25">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x14ac:dyDescent="0.25">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x14ac:dyDescent="0.25">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x14ac:dyDescent="0.25">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x14ac:dyDescent="0.25">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x14ac:dyDescent="0.25">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x14ac:dyDescent="0.25">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x14ac:dyDescent="0.25">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x14ac:dyDescent="0.25">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x14ac:dyDescent="0.25">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x14ac:dyDescent="0.25">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x14ac:dyDescent="0.25">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x14ac:dyDescent="0.25">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x14ac:dyDescent="0.25">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x14ac:dyDescent="0.25">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x14ac:dyDescent="0.25">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x14ac:dyDescent="0.25">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x14ac:dyDescent="0.25">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x14ac:dyDescent="0.25">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x14ac:dyDescent="0.25">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x14ac:dyDescent="0.25">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x14ac:dyDescent="0.25">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x14ac:dyDescent="0.25">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x14ac:dyDescent="0.25">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x14ac:dyDescent="0.25">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x14ac:dyDescent="0.25">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x14ac:dyDescent="0.25">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x14ac:dyDescent="0.25">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x14ac:dyDescent="0.25">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x14ac:dyDescent="0.25">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x14ac:dyDescent="0.25">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x14ac:dyDescent="0.25">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x14ac:dyDescent="0.25">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x14ac:dyDescent="0.25">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x14ac:dyDescent="0.25">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x14ac:dyDescent="0.25">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x14ac:dyDescent="0.25">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x14ac:dyDescent="0.25">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x14ac:dyDescent="0.25">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x14ac:dyDescent="0.25">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x14ac:dyDescent="0.25">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x14ac:dyDescent="0.25">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x14ac:dyDescent="0.25">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x14ac:dyDescent="0.25">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x14ac:dyDescent="0.25">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x14ac:dyDescent="0.25">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x14ac:dyDescent="0.25">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x14ac:dyDescent="0.25">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x14ac:dyDescent="0.25">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x14ac:dyDescent="0.25">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x14ac:dyDescent="0.25">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x14ac:dyDescent="0.25">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x14ac:dyDescent="0.25">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x14ac:dyDescent="0.25">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x14ac:dyDescent="0.25">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x14ac:dyDescent="0.25">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x14ac:dyDescent="0.25">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x14ac:dyDescent="0.25">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x14ac:dyDescent="0.25">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x14ac:dyDescent="0.25">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x14ac:dyDescent="0.25">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x14ac:dyDescent="0.25">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x14ac:dyDescent="0.25">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x14ac:dyDescent="0.25">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x14ac:dyDescent="0.25">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x14ac:dyDescent="0.25">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x14ac:dyDescent="0.25">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x14ac:dyDescent="0.25">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x14ac:dyDescent="0.25">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x14ac:dyDescent="0.25">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x14ac:dyDescent="0.25">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x14ac:dyDescent="0.25">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x14ac:dyDescent="0.25">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x14ac:dyDescent="0.25">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x14ac:dyDescent="0.25">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x14ac:dyDescent="0.25">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x14ac:dyDescent="0.25">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x14ac:dyDescent="0.25">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x14ac:dyDescent="0.25">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x14ac:dyDescent="0.25">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x14ac:dyDescent="0.25">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x14ac:dyDescent="0.25">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x14ac:dyDescent="0.25">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x14ac:dyDescent="0.25">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x14ac:dyDescent="0.25">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x14ac:dyDescent="0.25">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x14ac:dyDescent="0.25">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x14ac:dyDescent="0.25">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x14ac:dyDescent="0.25">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x14ac:dyDescent="0.25">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x14ac:dyDescent="0.25">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x14ac:dyDescent="0.25">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x14ac:dyDescent="0.25">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x14ac:dyDescent="0.25">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x14ac:dyDescent="0.25">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x14ac:dyDescent="0.25">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x14ac:dyDescent="0.25">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x14ac:dyDescent="0.25">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x14ac:dyDescent="0.25">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x14ac:dyDescent="0.25">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x14ac:dyDescent="0.25">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x14ac:dyDescent="0.25">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x14ac:dyDescent="0.25">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x14ac:dyDescent="0.25">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x14ac:dyDescent="0.25">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x14ac:dyDescent="0.25">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x14ac:dyDescent="0.25">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x14ac:dyDescent="0.25">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x14ac:dyDescent="0.25">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x14ac:dyDescent="0.25">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x14ac:dyDescent="0.25">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x14ac:dyDescent="0.25">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x14ac:dyDescent="0.25">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x14ac:dyDescent="0.25">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x14ac:dyDescent="0.25">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x14ac:dyDescent="0.25">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x14ac:dyDescent="0.25">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x14ac:dyDescent="0.25">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x14ac:dyDescent="0.25">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x14ac:dyDescent="0.25">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x14ac:dyDescent="0.25">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x14ac:dyDescent="0.25">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x14ac:dyDescent="0.25">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x14ac:dyDescent="0.25">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x14ac:dyDescent="0.25">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x14ac:dyDescent="0.25">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x14ac:dyDescent="0.25">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x14ac:dyDescent="0.25">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x14ac:dyDescent="0.25">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x14ac:dyDescent="0.25">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x14ac:dyDescent="0.25">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x14ac:dyDescent="0.25">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x14ac:dyDescent="0.25">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x14ac:dyDescent="0.25">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x14ac:dyDescent="0.25">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x14ac:dyDescent="0.25">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x14ac:dyDescent="0.25">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x14ac:dyDescent="0.25">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x14ac:dyDescent="0.25">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x14ac:dyDescent="0.25">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x14ac:dyDescent="0.25">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x14ac:dyDescent="0.25">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x14ac:dyDescent="0.25">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x14ac:dyDescent="0.25">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x14ac:dyDescent="0.25">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x14ac:dyDescent="0.25">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x14ac:dyDescent="0.25">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x14ac:dyDescent="0.25">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x14ac:dyDescent="0.25">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x14ac:dyDescent="0.25">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x14ac:dyDescent="0.25">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x14ac:dyDescent="0.25">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x14ac:dyDescent="0.25">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x14ac:dyDescent="0.25">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x14ac:dyDescent="0.25">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x14ac:dyDescent="0.25">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x14ac:dyDescent="0.25">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x14ac:dyDescent="0.25">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x14ac:dyDescent="0.25">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x14ac:dyDescent="0.25">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x14ac:dyDescent="0.25">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x14ac:dyDescent="0.25">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x14ac:dyDescent="0.25">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x14ac:dyDescent="0.25">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x14ac:dyDescent="0.25">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x14ac:dyDescent="0.25">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x14ac:dyDescent="0.25">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x14ac:dyDescent="0.25">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x14ac:dyDescent="0.25">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x14ac:dyDescent="0.25">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x14ac:dyDescent="0.25">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x14ac:dyDescent="0.25">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x14ac:dyDescent="0.25">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x14ac:dyDescent="0.25">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x14ac:dyDescent="0.25">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x14ac:dyDescent="0.25">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x14ac:dyDescent="0.25">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x14ac:dyDescent="0.25">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x14ac:dyDescent="0.25">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x14ac:dyDescent="0.25">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x14ac:dyDescent="0.25">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x14ac:dyDescent="0.25">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x14ac:dyDescent="0.25">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x14ac:dyDescent="0.25">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x14ac:dyDescent="0.25">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x14ac:dyDescent="0.25">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x14ac:dyDescent="0.25">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x14ac:dyDescent="0.25">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x14ac:dyDescent="0.25">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x14ac:dyDescent="0.25">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x14ac:dyDescent="0.25">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x14ac:dyDescent="0.25">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x14ac:dyDescent="0.25">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x14ac:dyDescent="0.25">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x14ac:dyDescent="0.25">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x14ac:dyDescent="0.25">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x14ac:dyDescent="0.25">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x14ac:dyDescent="0.25">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x14ac:dyDescent="0.25">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x14ac:dyDescent="0.25">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x14ac:dyDescent="0.25">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x14ac:dyDescent="0.25">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x14ac:dyDescent="0.25">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x14ac:dyDescent="0.25">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x14ac:dyDescent="0.25">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x14ac:dyDescent="0.25">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x14ac:dyDescent="0.25">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x14ac:dyDescent="0.25">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x14ac:dyDescent="0.25">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x14ac:dyDescent="0.25">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x14ac:dyDescent="0.25">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x14ac:dyDescent="0.25">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x14ac:dyDescent="0.25">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x14ac:dyDescent="0.25">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x14ac:dyDescent="0.25">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x14ac:dyDescent="0.25">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x14ac:dyDescent="0.25">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x14ac:dyDescent="0.25">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x14ac:dyDescent="0.25">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x14ac:dyDescent="0.25">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x14ac:dyDescent="0.25">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x14ac:dyDescent="0.25">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x14ac:dyDescent="0.25">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x14ac:dyDescent="0.25">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x14ac:dyDescent="0.25">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x14ac:dyDescent="0.25">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x14ac:dyDescent="0.25">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x14ac:dyDescent="0.25">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x14ac:dyDescent="0.25">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x14ac:dyDescent="0.25">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x14ac:dyDescent="0.25">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x14ac:dyDescent="0.25">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x14ac:dyDescent="0.25">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x14ac:dyDescent="0.25">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x14ac:dyDescent="0.25">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x14ac:dyDescent="0.25">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x14ac:dyDescent="0.25">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x14ac:dyDescent="0.25">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x14ac:dyDescent="0.25">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x14ac:dyDescent="0.25">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x14ac:dyDescent="0.25">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x14ac:dyDescent="0.25">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x14ac:dyDescent="0.25">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x14ac:dyDescent="0.25">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x14ac:dyDescent="0.25">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x14ac:dyDescent="0.25">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x14ac:dyDescent="0.25">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x14ac:dyDescent="0.25">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x14ac:dyDescent="0.25">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x14ac:dyDescent="0.25">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x14ac:dyDescent="0.25">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x14ac:dyDescent="0.25">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x14ac:dyDescent="0.25">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x14ac:dyDescent="0.25">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x14ac:dyDescent="0.25">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x14ac:dyDescent="0.25">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x14ac:dyDescent="0.25">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x14ac:dyDescent="0.25">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x14ac:dyDescent="0.25">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x14ac:dyDescent="0.25">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x14ac:dyDescent="0.25">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x14ac:dyDescent="0.25">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x14ac:dyDescent="0.25">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x14ac:dyDescent="0.25">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x14ac:dyDescent="0.25">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x14ac:dyDescent="0.25">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x14ac:dyDescent="0.25">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x14ac:dyDescent="0.25">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x14ac:dyDescent="0.25">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x14ac:dyDescent="0.25">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x14ac:dyDescent="0.25">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x14ac:dyDescent="0.25">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x14ac:dyDescent="0.25">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x14ac:dyDescent="0.25">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x14ac:dyDescent="0.25">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x14ac:dyDescent="0.25">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x14ac:dyDescent="0.25">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x14ac:dyDescent="0.25">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x14ac:dyDescent="0.25">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x14ac:dyDescent="0.25">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x14ac:dyDescent="0.25">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x14ac:dyDescent="0.25">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x14ac:dyDescent="0.25">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x14ac:dyDescent="0.25">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x14ac:dyDescent="0.25">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x14ac:dyDescent="0.25">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x14ac:dyDescent="0.25">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x14ac:dyDescent="0.25">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x14ac:dyDescent="0.25">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x14ac:dyDescent="0.25">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x14ac:dyDescent="0.25">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x14ac:dyDescent="0.25">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x14ac:dyDescent="0.25">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x14ac:dyDescent="0.25">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x14ac:dyDescent="0.25">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x14ac:dyDescent="0.25">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x14ac:dyDescent="0.25">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x14ac:dyDescent="0.25">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x14ac:dyDescent="0.25">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x14ac:dyDescent="0.25">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x14ac:dyDescent="0.25">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x14ac:dyDescent="0.25">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x14ac:dyDescent="0.25">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x14ac:dyDescent="0.25">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x14ac:dyDescent="0.25">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x14ac:dyDescent="0.25">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x14ac:dyDescent="0.25">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x14ac:dyDescent="0.25">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x14ac:dyDescent="0.25">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x14ac:dyDescent="0.25">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x14ac:dyDescent="0.25">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x14ac:dyDescent="0.25">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x14ac:dyDescent="0.25">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x14ac:dyDescent="0.25">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x14ac:dyDescent="0.25">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x14ac:dyDescent="0.25">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x14ac:dyDescent="0.25">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x14ac:dyDescent="0.25">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x14ac:dyDescent="0.25">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x14ac:dyDescent="0.25">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x14ac:dyDescent="0.25">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x14ac:dyDescent="0.25">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x14ac:dyDescent="0.25">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x14ac:dyDescent="0.25">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x14ac:dyDescent="0.25">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x14ac:dyDescent="0.25">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x14ac:dyDescent="0.25">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x14ac:dyDescent="0.25">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x14ac:dyDescent="0.25">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x14ac:dyDescent="0.25">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x14ac:dyDescent="0.25">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x14ac:dyDescent="0.25">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x14ac:dyDescent="0.25">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x14ac:dyDescent="0.25">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x14ac:dyDescent="0.25">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x14ac:dyDescent="0.25">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x14ac:dyDescent="0.25">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x14ac:dyDescent="0.25">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x14ac:dyDescent="0.25">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x14ac:dyDescent="0.25">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x14ac:dyDescent="0.25">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x14ac:dyDescent="0.25">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x14ac:dyDescent="0.25">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x14ac:dyDescent="0.25">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x14ac:dyDescent="0.25">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x14ac:dyDescent="0.25">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x14ac:dyDescent="0.25">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x14ac:dyDescent="0.25">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x14ac:dyDescent="0.25">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x14ac:dyDescent="0.25">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x14ac:dyDescent="0.25">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x14ac:dyDescent="0.25">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x14ac:dyDescent="0.25">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x14ac:dyDescent="0.25">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x14ac:dyDescent="0.25">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x14ac:dyDescent="0.25">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x14ac:dyDescent="0.25">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x14ac:dyDescent="0.25">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x14ac:dyDescent="0.25">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x14ac:dyDescent="0.25">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x14ac:dyDescent="0.25">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x14ac:dyDescent="0.25">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x14ac:dyDescent="0.25">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x14ac:dyDescent="0.25">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x14ac:dyDescent="0.25">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x14ac:dyDescent="0.25">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x14ac:dyDescent="0.25">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x14ac:dyDescent="0.25">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x14ac:dyDescent="0.25">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x14ac:dyDescent="0.25">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x14ac:dyDescent="0.25">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x14ac:dyDescent="0.25">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x14ac:dyDescent="0.25">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x14ac:dyDescent="0.25">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x14ac:dyDescent="0.25">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x14ac:dyDescent="0.25">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x14ac:dyDescent="0.25">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x14ac:dyDescent="0.25">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x14ac:dyDescent="0.25">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x14ac:dyDescent="0.25">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x14ac:dyDescent="0.25">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x14ac:dyDescent="0.25">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x14ac:dyDescent="0.25">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x14ac:dyDescent="0.25">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x14ac:dyDescent="0.25">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x14ac:dyDescent="0.25">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x14ac:dyDescent="0.25">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x14ac:dyDescent="0.25">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x14ac:dyDescent="0.25">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x14ac:dyDescent="0.25">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x14ac:dyDescent="0.25">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x14ac:dyDescent="0.25">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x14ac:dyDescent="0.25">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x14ac:dyDescent="0.25">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x14ac:dyDescent="0.25">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x14ac:dyDescent="0.25">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x14ac:dyDescent="0.25">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x14ac:dyDescent="0.25">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x14ac:dyDescent="0.25">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x14ac:dyDescent="0.25">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x14ac:dyDescent="0.25">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x14ac:dyDescent="0.25">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x14ac:dyDescent="0.25">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x14ac:dyDescent="0.25">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x14ac:dyDescent="0.25">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x14ac:dyDescent="0.25">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x14ac:dyDescent="0.25">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x14ac:dyDescent="0.25">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x14ac:dyDescent="0.25">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x14ac:dyDescent="0.25">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x14ac:dyDescent="0.25">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x14ac:dyDescent="0.25">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x14ac:dyDescent="0.25">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x14ac:dyDescent="0.25">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x14ac:dyDescent="0.25">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x14ac:dyDescent="0.25">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x14ac:dyDescent="0.25">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x14ac:dyDescent="0.25">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x14ac:dyDescent="0.25">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x14ac:dyDescent="0.25">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x14ac:dyDescent="0.25">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x14ac:dyDescent="0.25">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x14ac:dyDescent="0.25">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x14ac:dyDescent="0.25">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x14ac:dyDescent="0.25">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x14ac:dyDescent="0.25">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x14ac:dyDescent="0.25">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x14ac:dyDescent="0.25">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x14ac:dyDescent="0.25">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x14ac:dyDescent="0.25">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x14ac:dyDescent="0.25">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x14ac:dyDescent="0.25">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x14ac:dyDescent="0.25">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x14ac:dyDescent="0.25">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x14ac:dyDescent="0.25">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x14ac:dyDescent="0.25">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x14ac:dyDescent="0.25">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x14ac:dyDescent="0.25">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x14ac:dyDescent="0.25">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x14ac:dyDescent="0.25">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x14ac:dyDescent="0.25">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x14ac:dyDescent="0.25">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x14ac:dyDescent="0.25">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x14ac:dyDescent="0.25">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x14ac:dyDescent="0.25">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x14ac:dyDescent="0.25">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x14ac:dyDescent="0.25">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x14ac:dyDescent="0.25">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x14ac:dyDescent="0.25">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x14ac:dyDescent="0.25">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x14ac:dyDescent="0.25">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x14ac:dyDescent="0.25">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x14ac:dyDescent="0.25">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x14ac:dyDescent="0.25">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x14ac:dyDescent="0.25">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x14ac:dyDescent="0.25">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x14ac:dyDescent="0.25">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x14ac:dyDescent="0.25">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x14ac:dyDescent="0.25">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x14ac:dyDescent="0.25">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x14ac:dyDescent="0.25">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x14ac:dyDescent="0.25">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x14ac:dyDescent="0.25">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x14ac:dyDescent="0.25">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x14ac:dyDescent="0.25">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x14ac:dyDescent="0.25">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x14ac:dyDescent="0.25">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x14ac:dyDescent="0.25">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x14ac:dyDescent="0.25">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x14ac:dyDescent="0.25">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x14ac:dyDescent="0.25">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x14ac:dyDescent="0.25">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x14ac:dyDescent="0.25">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x14ac:dyDescent="0.25">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x14ac:dyDescent="0.25">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x14ac:dyDescent="0.25">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x14ac:dyDescent="0.25">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x14ac:dyDescent="0.25">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x14ac:dyDescent="0.25">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x14ac:dyDescent="0.25">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x14ac:dyDescent="0.25">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x14ac:dyDescent="0.25">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x14ac:dyDescent="0.25">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x14ac:dyDescent="0.25">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x14ac:dyDescent="0.25">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x14ac:dyDescent="0.25">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x14ac:dyDescent="0.25">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x14ac:dyDescent="0.25">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x14ac:dyDescent="0.25">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x14ac:dyDescent="0.25">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x14ac:dyDescent="0.25">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x14ac:dyDescent="0.25">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x14ac:dyDescent="0.25">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x14ac:dyDescent="0.25">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x14ac:dyDescent="0.25">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x14ac:dyDescent="0.25">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x14ac:dyDescent="0.25">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x14ac:dyDescent="0.25">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x14ac:dyDescent="0.25">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x14ac:dyDescent="0.25">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x14ac:dyDescent="0.25">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x14ac:dyDescent="0.25">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x14ac:dyDescent="0.25">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x14ac:dyDescent="0.25">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x14ac:dyDescent="0.25">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x14ac:dyDescent="0.25">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x14ac:dyDescent="0.25">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x14ac:dyDescent="0.25">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x14ac:dyDescent="0.25">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x14ac:dyDescent="0.25">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x14ac:dyDescent="0.25">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x14ac:dyDescent="0.25">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x14ac:dyDescent="0.25">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x14ac:dyDescent="0.25">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x14ac:dyDescent="0.25">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x14ac:dyDescent="0.25">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x14ac:dyDescent="0.25">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x14ac:dyDescent="0.25">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x14ac:dyDescent="0.25">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x14ac:dyDescent="0.25">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x14ac:dyDescent="0.25">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x14ac:dyDescent="0.25">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x14ac:dyDescent="0.25">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x14ac:dyDescent="0.25">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x14ac:dyDescent="0.25">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x14ac:dyDescent="0.25">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x14ac:dyDescent="0.25">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x14ac:dyDescent="0.25">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x14ac:dyDescent="0.25">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x14ac:dyDescent="0.25">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x14ac:dyDescent="0.25">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x14ac:dyDescent="0.25">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x14ac:dyDescent="0.25">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x14ac:dyDescent="0.25">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x14ac:dyDescent="0.25">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x14ac:dyDescent="0.25">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x14ac:dyDescent="0.25">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x14ac:dyDescent="0.25">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x14ac:dyDescent="0.25">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x14ac:dyDescent="0.25">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x14ac:dyDescent="0.25">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x14ac:dyDescent="0.25">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x14ac:dyDescent="0.25">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x14ac:dyDescent="0.25">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x14ac:dyDescent="0.25">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x14ac:dyDescent="0.25">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x14ac:dyDescent="0.25">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x14ac:dyDescent="0.25">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x14ac:dyDescent="0.25">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x14ac:dyDescent="0.25">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x14ac:dyDescent="0.25">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x14ac:dyDescent="0.25">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x14ac:dyDescent="0.25">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x14ac:dyDescent="0.25">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x14ac:dyDescent="0.25">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x14ac:dyDescent="0.25">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x14ac:dyDescent="0.25">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x14ac:dyDescent="0.25">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x14ac:dyDescent="0.25">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x14ac:dyDescent="0.25">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x14ac:dyDescent="0.25">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x14ac:dyDescent="0.25">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x14ac:dyDescent="0.25">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x14ac:dyDescent="0.25">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x14ac:dyDescent="0.25">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x14ac:dyDescent="0.25">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x14ac:dyDescent="0.25">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x14ac:dyDescent="0.25">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x14ac:dyDescent="0.25">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x14ac:dyDescent="0.25">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x14ac:dyDescent="0.25">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x14ac:dyDescent="0.25">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x14ac:dyDescent="0.25">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x14ac:dyDescent="0.25">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x14ac:dyDescent="0.25">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x14ac:dyDescent="0.25">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x14ac:dyDescent="0.25">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x14ac:dyDescent="0.25">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x14ac:dyDescent="0.25">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x14ac:dyDescent="0.25">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x14ac:dyDescent="0.25">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x14ac:dyDescent="0.25">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x14ac:dyDescent="0.25">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x14ac:dyDescent="0.25">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x14ac:dyDescent="0.25">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x14ac:dyDescent="0.25">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x14ac:dyDescent="0.25">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x14ac:dyDescent="0.25">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x14ac:dyDescent="0.25">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x14ac:dyDescent="0.25">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x14ac:dyDescent="0.25">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x14ac:dyDescent="0.25">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x14ac:dyDescent="0.25">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x14ac:dyDescent="0.25">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x14ac:dyDescent="0.25">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x14ac:dyDescent="0.25">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x14ac:dyDescent="0.25">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x14ac:dyDescent="0.25">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x14ac:dyDescent="0.25">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x14ac:dyDescent="0.25">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x14ac:dyDescent="0.25">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x14ac:dyDescent="0.25">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x14ac:dyDescent="0.25">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x14ac:dyDescent="0.25">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x14ac:dyDescent="0.25">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x14ac:dyDescent="0.25">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x14ac:dyDescent="0.25">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x14ac:dyDescent="0.25">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x14ac:dyDescent="0.25">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x14ac:dyDescent="0.25">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x14ac:dyDescent="0.25">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x14ac:dyDescent="0.25">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x14ac:dyDescent="0.25">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x14ac:dyDescent="0.25">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x14ac:dyDescent="0.25">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x14ac:dyDescent="0.25">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x14ac:dyDescent="0.25">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x14ac:dyDescent="0.25">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x14ac:dyDescent="0.25">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x14ac:dyDescent="0.25">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x14ac:dyDescent="0.25">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x14ac:dyDescent="0.25">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x14ac:dyDescent="0.25">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x14ac:dyDescent="0.25">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x14ac:dyDescent="0.25">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x14ac:dyDescent="0.25">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x14ac:dyDescent="0.25">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x14ac:dyDescent="0.25">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x14ac:dyDescent="0.25">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x14ac:dyDescent="0.25">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x14ac:dyDescent="0.25">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x14ac:dyDescent="0.25">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x14ac:dyDescent="0.25">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x14ac:dyDescent="0.25">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x14ac:dyDescent="0.25">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x14ac:dyDescent="0.25">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x14ac:dyDescent="0.25">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x14ac:dyDescent="0.25">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x14ac:dyDescent="0.25">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x14ac:dyDescent="0.25">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x14ac:dyDescent="0.25">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x14ac:dyDescent="0.25">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x14ac:dyDescent="0.25">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x14ac:dyDescent="0.25">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x14ac:dyDescent="0.25">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x14ac:dyDescent="0.25">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x14ac:dyDescent="0.25">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x14ac:dyDescent="0.25">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x14ac:dyDescent="0.25">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x14ac:dyDescent="0.25">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x14ac:dyDescent="0.25">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x14ac:dyDescent="0.25">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x14ac:dyDescent="0.25">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x14ac:dyDescent="0.25">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x14ac:dyDescent="0.25">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x14ac:dyDescent="0.25">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x14ac:dyDescent="0.25">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x14ac:dyDescent="0.25">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x14ac:dyDescent="0.25">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x14ac:dyDescent="0.25">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x14ac:dyDescent="0.25">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U5FPg95xBgrYgM/dsSWFn5mO7/yuKVNgSYtQqShrnKCXhhbwJwxnO9Zd+3HElQwvSRAgbDkjaQaQG1i8on0q8Q==" saltValue="2SeFxZdYazHDwj6AEjkPLQ==" spinCount="100000" sheet="1" autoFilter="0"/>
  <autoFilter ref="A2:I1002" xr:uid="{00000000-0009-0000-0000-000007000000}"/>
  <conditionalFormatting sqref="AW3:BD48">
    <cfRule type="expression" dxfId="63" priority="2">
      <formula>AND($AW3&lt;&gt;"",$BF3="")</formula>
    </cfRule>
    <cfRule type="expression" dxfId="62" priority="3">
      <formula>$AW3&lt;&gt;""</formula>
    </cfRule>
  </conditionalFormatting>
  <conditionalFormatting sqref="BF3:BG50">
    <cfRule type="expression" dxfId="61"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Normal="100" workbookViewId="0">
      <selection activeCell="B17" sqref="B17"/>
    </sheetView>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13</v>
      </c>
      <c r="B1" s="58" t="s">
        <v>14</v>
      </c>
    </row>
    <row r="2" spans="1:3" x14ac:dyDescent="0.25">
      <c r="A2" s="8" t="s">
        <v>15</v>
      </c>
      <c r="B2" s="58" t="s">
        <v>16</v>
      </c>
    </row>
    <row r="3" spans="1:3" x14ac:dyDescent="0.25">
      <c r="A3" s="8" t="s">
        <v>17</v>
      </c>
      <c r="B3" s="58" t="s">
        <v>18</v>
      </c>
    </row>
    <row r="4" spans="1:3" x14ac:dyDescent="0.25">
      <c r="A4" s="8" t="s">
        <v>19</v>
      </c>
      <c r="B4" s="59" t="s">
        <v>20</v>
      </c>
    </row>
    <row r="5" spans="1:3" x14ac:dyDescent="0.25">
      <c r="A5" s="8" t="s">
        <v>21</v>
      </c>
      <c r="B5" s="58" t="s">
        <v>22</v>
      </c>
    </row>
    <row r="6" spans="1:3" x14ac:dyDescent="0.25">
      <c r="A6" s="8" t="s">
        <v>23</v>
      </c>
      <c r="B6" s="58" t="s">
        <v>24</v>
      </c>
    </row>
    <row r="7" spans="1:3" x14ac:dyDescent="0.25">
      <c r="A7" s="8" t="s">
        <v>25</v>
      </c>
      <c r="B7" s="65">
        <v>44592</v>
      </c>
    </row>
    <row r="11" spans="1:3" x14ac:dyDescent="0.25">
      <c r="A11" s="10" t="s">
        <v>26</v>
      </c>
      <c r="B11" s="10" t="s">
        <v>27</v>
      </c>
      <c r="C11" s="11"/>
    </row>
    <row r="12" spans="1:3" x14ac:dyDescent="0.25">
      <c r="A12" s="11" t="s">
        <v>28</v>
      </c>
      <c r="B12" s="47">
        <f>Eksplikatsioon_summad!B4</f>
        <v>1685.4</v>
      </c>
      <c r="C12" s="11"/>
    </row>
    <row r="13" spans="1:3" x14ac:dyDescent="0.25">
      <c r="A13" s="11" t="s">
        <v>29</v>
      </c>
      <c r="B13" s="47">
        <f>Eksplikatsioon_summad!B5</f>
        <v>1708.6</v>
      </c>
      <c r="C13" s="11"/>
    </row>
    <row r="14" spans="1:3" x14ac:dyDescent="0.25">
      <c r="A14" s="11" t="s">
        <v>30</v>
      </c>
      <c r="B14" s="47">
        <f>Eksplikatsioon_summad!B6</f>
        <v>5985.2999999999993</v>
      </c>
      <c r="C14" s="11"/>
    </row>
    <row r="15" spans="1:3" x14ac:dyDescent="0.25">
      <c r="A15" s="11" t="s">
        <v>31</v>
      </c>
      <c r="B15" s="47">
        <f>Eksplikatsioon_summad!B7</f>
        <v>5801.7999999999993</v>
      </c>
      <c r="C15" s="11"/>
    </row>
    <row r="16" spans="1:3" x14ac:dyDescent="0.25">
      <c r="A16" s="11" t="s">
        <v>32</v>
      </c>
      <c r="B16" s="47">
        <f>Eksplikatsioon_summad!B8</f>
        <v>392.80000000000007</v>
      </c>
      <c r="C16" s="11"/>
    </row>
    <row r="17" spans="1:3" x14ac:dyDescent="0.25">
      <c r="A17" s="11" t="s">
        <v>33</v>
      </c>
      <c r="B17" s="47">
        <f>Eksplikatsioon_summad!B9</f>
        <v>5417.4000000000005</v>
      </c>
      <c r="C17" s="11"/>
    </row>
    <row r="18" spans="1:3" x14ac:dyDescent="0.25">
      <c r="A18" s="11" t="s">
        <v>34</v>
      </c>
      <c r="B18" s="47">
        <f>Eksplikatsioon_summad!B10</f>
        <v>393</v>
      </c>
      <c r="C18" s="11"/>
    </row>
    <row r="19" spans="1:3" x14ac:dyDescent="0.25">
      <c r="A19" s="11" t="s">
        <v>35</v>
      </c>
      <c r="B19" s="50">
        <f>Eksplikatsioon_summad!B11</f>
        <v>6573.3</v>
      </c>
    </row>
    <row r="20" spans="1:3" x14ac:dyDescent="0.25">
      <c r="A20" s="11" t="s">
        <v>36</v>
      </c>
      <c r="B20" s="50">
        <f>Eksplikatsioon_summad!B12</f>
        <v>7126.4000000000005</v>
      </c>
    </row>
    <row r="21" spans="1:3" x14ac:dyDescent="0.25">
      <c r="A21" s="46" t="s">
        <v>37</v>
      </c>
      <c r="B21" s="50">
        <f>Eksplikatsioon_summad!B13</f>
        <v>30073</v>
      </c>
    </row>
    <row r="22" spans="1:3" x14ac:dyDescent="0.25">
      <c r="A22" s="46" t="s">
        <v>38</v>
      </c>
      <c r="B22" s="50">
        <f>Eksplikatsioon_summad!B14</f>
        <v>28374</v>
      </c>
    </row>
    <row r="23" spans="1:3" x14ac:dyDescent="0.25">
      <c r="A23" s="46" t="s">
        <v>39</v>
      </c>
      <c r="B23" s="50">
        <f>Eksplikatsioon_summad!B15</f>
        <v>82.37</v>
      </c>
    </row>
    <row r="24" spans="1:3" x14ac:dyDescent="0.25">
      <c r="A24" s="46" t="s">
        <v>40</v>
      </c>
      <c r="B24" s="50">
        <f>Eksplikatsioon_summad!B16</f>
        <v>21.3</v>
      </c>
    </row>
    <row r="25" spans="1:3" x14ac:dyDescent="0.25">
      <c r="A25" s="11" t="s">
        <v>41</v>
      </c>
      <c r="B25" s="50">
        <f>Eksplikatsioon_summad!B17</f>
        <v>53.04</v>
      </c>
    </row>
    <row r="26" spans="1:3" x14ac:dyDescent="0.25">
      <c r="A26" s="11" t="s">
        <v>42</v>
      </c>
      <c r="B26" s="50">
        <f>Eksplikatsioon_summad!B18</f>
        <v>33.69</v>
      </c>
    </row>
    <row r="27" spans="1:3" x14ac:dyDescent="0.25">
      <c r="A27" s="11" t="s">
        <v>43</v>
      </c>
      <c r="B27" s="98">
        <f>Eksplikatsioon_summad!B19</f>
        <v>6541035.9100000001</v>
      </c>
    </row>
    <row r="28" spans="1:3" x14ac:dyDescent="0.25">
      <c r="A28" s="11" t="s">
        <v>44</v>
      </c>
      <c r="B28" s="98">
        <f>Eksplikatsioon_summad!B20</f>
        <v>545553.02</v>
      </c>
    </row>
    <row r="29" spans="1:3" x14ac:dyDescent="0.25">
      <c r="A29" s="11" t="s">
        <v>45</v>
      </c>
      <c r="B29" s="98">
        <f>Eksplikatsioon_summad!B21</f>
        <v>6541028.3899999997</v>
      </c>
    </row>
    <row r="30" spans="1:3" x14ac:dyDescent="0.25">
      <c r="A30" s="11" t="s">
        <v>46</v>
      </c>
      <c r="B30" s="98">
        <f>Eksplikatsioon_summad!B22</f>
        <v>545605.56000000006</v>
      </c>
    </row>
    <row r="31" spans="1:3" x14ac:dyDescent="0.25">
      <c r="A31" s="11" t="s">
        <v>47</v>
      </c>
      <c r="B31" s="98">
        <f>Eksplikatsioon_summad!B23</f>
        <v>6540997.29</v>
      </c>
    </row>
    <row r="32" spans="1:3" x14ac:dyDescent="0.25">
      <c r="A32" s="11" t="s">
        <v>48</v>
      </c>
      <c r="B32" s="98">
        <f>Eksplikatsioon_summad!B24</f>
        <v>545588.18999999994</v>
      </c>
    </row>
    <row r="33" spans="1:2" x14ac:dyDescent="0.25">
      <c r="A33" s="11" t="s">
        <v>49</v>
      </c>
      <c r="B33" s="98">
        <f>Eksplikatsioon_summad!B25</f>
        <v>6541004.6399999997</v>
      </c>
    </row>
    <row r="34" spans="1:2" x14ac:dyDescent="0.25">
      <c r="A34" s="11" t="s">
        <v>50</v>
      </c>
      <c r="B34" s="98">
        <f>Eksplikatsioon_summad!B26</f>
        <v>545547.39</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60"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Normal="100" workbookViewId="0"/>
  </sheetViews>
  <sheetFormatPr defaultColWidth="9.140625" defaultRowHeight="15" x14ac:dyDescent="0.25"/>
  <cols>
    <col min="1" max="1" width="42.7109375" style="11" customWidth="1"/>
    <col min="2" max="2" width="21.5703125" style="47" bestFit="1" customWidth="1"/>
    <col min="3" max="3" width="35" style="14" bestFit="1" customWidth="1"/>
    <col min="4" max="27" width="8.7109375" style="14" customWidth="1"/>
    <col min="28" max="28" width="8.7109375" style="9" customWidth="1"/>
    <col min="29" max="29" width="9.7109375" style="9" hidden="1" customWidth="1"/>
    <col min="30" max="16384" width="9.140625" style="9"/>
  </cols>
  <sheetData>
    <row r="1" spans="1:29" x14ac:dyDescent="0.25">
      <c r="A1" s="10" t="s">
        <v>15</v>
      </c>
      <c r="B1" s="51" t="str">
        <f>IF('Hoone üldandmed'!B2="","",'Hoone üldandmed'!B2)</f>
        <v>Tallinna mnt 14, Rapla</v>
      </c>
      <c r="C1" s="20"/>
      <c r="D1" s="20"/>
      <c r="E1" s="20"/>
      <c r="F1" s="20"/>
      <c r="G1" s="20"/>
      <c r="H1" s="20"/>
      <c r="I1" s="20"/>
      <c r="J1" s="20"/>
      <c r="K1" s="20"/>
      <c r="L1" s="20"/>
      <c r="M1" s="20"/>
      <c r="N1" s="20"/>
      <c r="O1" s="20"/>
      <c r="P1" s="20"/>
      <c r="Q1" s="20"/>
      <c r="R1" s="20"/>
      <c r="S1" s="20"/>
      <c r="T1" s="20"/>
      <c r="U1" s="20"/>
      <c r="V1" s="20"/>
      <c r="W1" s="20"/>
      <c r="X1" s="20"/>
      <c r="Y1" s="20"/>
      <c r="Z1" s="20"/>
      <c r="AA1" s="20"/>
      <c r="AC1" s="20" t="s">
        <v>51</v>
      </c>
    </row>
    <row r="3" spans="1:29" x14ac:dyDescent="0.25">
      <c r="A3" s="10" t="s">
        <v>52</v>
      </c>
      <c r="C3" s="60"/>
    </row>
    <row r="4" spans="1:29" x14ac:dyDescent="0.25">
      <c r="A4" s="21" t="s">
        <v>53</v>
      </c>
      <c r="B4" s="52">
        <v>1685.4</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25">
      <c r="A5" s="21" t="s">
        <v>54</v>
      </c>
      <c r="B5" s="52">
        <v>1708.6</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25">
      <c r="A6" s="21" t="s">
        <v>55</v>
      </c>
      <c r="B6" s="47">
        <f>SUMIF(A:A,"Korruse netopind (KNP):",B:B)</f>
        <v>5985.2999999999993</v>
      </c>
    </row>
    <row r="7" spans="1:29" x14ac:dyDescent="0.25">
      <c r="A7" s="21" t="s">
        <v>56</v>
      </c>
      <c r="B7" s="47">
        <f>SUMIF(A:A,"Korruse suletud netopind (KSNP):",B:B)</f>
        <v>5801.7999999999993</v>
      </c>
    </row>
    <row r="8" spans="1:29" x14ac:dyDescent="0.25">
      <c r="A8" s="21" t="s">
        <v>57</v>
      </c>
      <c r="B8" s="47">
        <f>SUMIF(Eksplikatsioon!C:C,"TEHNOPIND",Eksplikatsioon!G:G)</f>
        <v>392.80000000000007</v>
      </c>
    </row>
    <row r="9" spans="1:29" x14ac:dyDescent="0.25">
      <c r="A9" s="21" t="s">
        <v>58</v>
      </c>
      <c r="B9" s="47">
        <f>SUMIF(A:A,"Korruse üüritav pind (KÜP):",B:B)</f>
        <v>5417.4000000000005</v>
      </c>
    </row>
    <row r="10" spans="1:29" x14ac:dyDescent="0.25">
      <c r="A10" s="21" t="s">
        <v>59</v>
      </c>
      <c r="B10" s="47">
        <f>SUMIF(A:A,"Korruse tehnopind (KTRP):",B:B)</f>
        <v>393</v>
      </c>
    </row>
    <row r="11" spans="1:29" x14ac:dyDescent="0.25">
      <c r="A11" s="21" t="s">
        <v>60</v>
      </c>
      <c r="B11" s="47">
        <f>SUMIF(A:A,"Korruse kasulik pind (KKP):",B:B)</f>
        <v>6573.3</v>
      </c>
      <c r="C11" s="57"/>
    </row>
    <row r="12" spans="1:29" x14ac:dyDescent="0.25">
      <c r="A12" s="21" t="s">
        <v>61</v>
      </c>
      <c r="B12" s="47">
        <f>SUMIF(A:A,"Korruse brutopind (KBP):",B:B)</f>
        <v>7126.4000000000005</v>
      </c>
      <c r="C12" s="57"/>
    </row>
    <row r="13" spans="1:29" x14ac:dyDescent="0.25">
      <c r="A13" s="21" t="s">
        <v>62</v>
      </c>
      <c r="B13" s="52">
        <v>30073</v>
      </c>
      <c r="C13" s="57"/>
    </row>
    <row r="14" spans="1:29" x14ac:dyDescent="0.25">
      <c r="A14" s="21" t="s">
        <v>63</v>
      </c>
      <c r="B14" s="52">
        <v>28374</v>
      </c>
      <c r="C14" s="57"/>
    </row>
    <row r="15" spans="1:29" x14ac:dyDescent="0.25">
      <c r="A15" s="21" t="s">
        <v>64</v>
      </c>
      <c r="B15" s="52">
        <v>82.37</v>
      </c>
      <c r="C15" s="57"/>
    </row>
    <row r="16" spans="1:29" x14ac:dyDescent="0.25">
      <c r="A16" s="21" t="s">
        <v>65</v>
      </c>
      <c r="B16" s="52">
        <v>21.3</v>
      </c>
    </row>
    <row r="17" spans="1:31" x14ac:dyDescent="0.25">
      <c r="A17" s="21" t="s">
        <v>66</v>
      </c>
      <c r="B17" s="52">
        <v>53.04</v>
      </c>
    </row>
    <row r="18" spans="1:31" x14ac:dyDescent="0.25">
      <c r="A18" s="21" t="s">
        <v>67</v>
      </c>
      <c r="B18" s="52">
        <v>33.69</v>
      </c>
    </row>
    <row r="19" spans="1:31" x14ac:dyDescent="0.25">
      <c r="A19" s="21" t="s">
        <v>68</v>
      </c>
      <c r="B19" s="99">
        <v>6541035.9100000001</v>
      </c>
      <c r="C19" s="57"/>
    </row>
    <row r="20" spans="1:31" x14ac:dyDescent="0.25">
      <c r="A20" s="21" t="s">
        <v>69</v>
      </c>
      <c r="B20" s="99">
        <v>545553.02</v>
      </c>
      <c r="C20" s="57"/>
    </row>
    <row r="21" spans="1:31" x14ac:dyDescent="0.25">
      <c r="A21" s="21" t="s">
        <v>70</v>
      </c>
      <c r="B21" s="99">
        <v>6541028.3899999997</v>
      </c>
      <c r="C21" s="57"/>
    </row>
    <row r="22" spans="1:31" x14ac:dyDescent="0.25">
      <c r="A22" s="21" t="s">
        <v>71</v>
      </c>
      <c r="B22" s="99">
        <v>545605.56000000006</v>
      </c>
      <c r="C22" s="57"/>
    </row>
    <row r="23" spans="1:31" x14ac:dyDescent="0.25">
      <c r="A23" s="21" t="s">
        <v>72</v>
      </c>
      <c r="B23" s="99">
        <v>6540997.29</v>
      </c>
      <c r="C23" s="57"/>
    </row>
    <row r="24" spans="1:31" x14ac:dyDescent="0.25">
      <c r="A24" s="21" t="s">
        <v>73</v>
      </c>
      <c r="B24" s="99">
        <v>545588.18999999994</v>
      </c>
      <c r="C24" s="57"/>
    </row>
    <row r="25" spans="1:31" x14ac:dyDescent="0.25">
      <c r="A25" s="21" t="s">
        <v>74</v>
      </c>
      <c r="B25" s="99">
        <v>6541004.6399999997</v>
      </c>
      <c r="C25" s="57"/>
    </row>
    <row r="26" spans="1:31" x14ac:dyDescent="0.25">
      <c r="A26" s="21" t="s">
        <v>75</v>
      </c>
      <c r="B26" s="99">
        <v>545547.39</v>
      </c>
      <c r="C26" s="57"/>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0. Korrus</v>
      </c>
      <c r="AC29" s="23">
        <f>IFERROR(IF(FIND(".",A29)=3,LEFT(A29,2),LEFT(A29,1))*1,"")</f>
        <v>0</v>
      </c>
      <c r="AE29" s="20"/>
    </row>
    <row r="30" spans="1:31" x14ac:dyDescent="0.25">
      <c r="A30" s="21" t="str">
        <f>IF(A29="","",Tabelid!D2)</f>
        <v>Korruse üüritav pind (KÜP):</v>
      </c>
      <c r="B30" s="47">
        <f>IF(A30="","",SUMIFS(Eksplikatsioon!F:F,Eksplikatsioon!A:A,AC30,Eksplikatsioon!C:C,Tabelid!E2))</f>
        <v>1006.2999999999996</v>
      </c>
      <c r="AC30" s="23">
        <f>AC29</f>
        <v>0</v>
      </c>
    </row>
    <row r="31" spans="1:31" x14ac:dyDescent="0.25">
      <c r="A31" s="21" t="str">
        <f>IF(A30="","",Tabelid!D3)</f>
        <v>Korruse vertikaalsete ühendusteede pind (KÜTP):</v>
      </c>
      <c r="B31" s="47">
        <f>IF(A31="","",SUMIFS(Eksplikatsioon!F:F,Eksplikatsioon!A:A,AC31,Eksplikatsioon!C:C,Tabelid!E3))</f>
        <v>24.2</v>
      </c>
      <c r="D31" s="39"/>
      <c r="AC31" s="23">
        <f t="shared" ref="AC31:AC38" si="0">AC30</f>
        <v>0</v>
      </c>
    </row>
    <row r="32" spans="1:31" x14ac:dyDescent="0.25">
      <c r="A32" s="21" t="str">
        <f>IF(A31="","",Tabelid!D4)</f>
        <v>Korruse tehnopind (KTRP):</v>
      </c>
      <c r="B32" s="47">
        <f>IF(A32="","",SUMIFS(Eksplikatsioon!F:F,Eksplikatsioon!A:A,AC32,Eksplikatsioon!C:C,Tabelid!E4))</f>
        <v>183.39999999999998</v>
      </c>
      <c r="D32" s="39"/>
      <c r="AC32" s="23">
        <f t="shared" si="0"/>
        <v>0</v>
      </c>
    </row>
    <row r="33" spans="1:29" x14ac:dyDescent="0.25">
      <c r="A33" s="21" t="str">
        <f>IF(A32="","",Tabelid!D5)</f>
        <v>Korruse netopind (KNP):</v>
      </c>
      <c r="B33" s="47">
        <f>IF(A33="","",SUM(B30:B32)+B38)</f>
        <v>1213.8999999999996</v>
      </c>
      <c r="D33" s="39"/>
      <c r="E33" s="26"/>
      <c r="AC33" s="23">
        <f t="shared" si="0"/>
        <v>0</v>
      </c>
    </row>
    <row r="34" spans="1:29" x14ac:dyDescent="0.25">
      <c r="A34" s="21" t="str">
        <f>IF(A33="","",Tabelid!D6)</f>
        <v>Korruse suletud netopind (KSNP):</v>
      </c>
      <c r="B34" s="47">
        <f>IF(A34="","",SUMIFS(Eksplikatsioon!G:G,Eksplikatsioon!A:A,AC34))</f>
        <v>1189.9999999999998</v>
      </c>
      <c r="D34" s="39"/>
      <c r="AC34" s="23">
        <f>AC33</f>
        <v>0</v>
      </c>
    </row>
    <row r="35" spans="1:29" x14ac:dyDescent="0.25">
      <c r="A35" s="21" t="str">
        <f>IF(A33="","",Tabelid!D7)</f>
        <v>Korruse kasulik pind (KKP):</v>
      </c>
      <c r="B35" s="52">
        <v>1468</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0</v>
      </c>
    </row>
    <row r="36" spans="1:29" x14ac:dyDescent="0.25">
      <c r="A36" s="21" t="str">
        <f>IF(A35="","",Tabelid!D8)</f>
        <v>Korruse brutopind (KBP):</v>
      </c>
      <c r="B36" s="52">
        <v>1609.6</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0</v>
      </c>
    </row>
    <row r="37" spans="1:29" x14ac:dyDescent="0.25">
      <c r="A37" s="21" t="str">
        <f>IF(A36="","",Tabelid!D9)</f>
        <v>Korruse avatud netopind (KANP):</v>
      </c>
      <c r="B37" s="47">
        <f>IF(A37="","",SUMIFS(Eksplikatsioon!F:F,Eksplikatsioon!A:A,AC37,Eksplikatsioon!C:C,Tabelid!E9))</f>
        <v>0</v>
      </c>
      <c r="D37" s="39"/>
      <c r="AC37" s="23">
        <f t="shared" si="0"/>
        <v>0</v>
      </c>
    </row>
    <row r="38" spans="1:29" x14ac:dyDescent="0.25">
      <c r="A38" s="21" t="str">
        <f>IF(A37="","",Tabelid!D10)</f>
        <v>Korruse passiivne vakantsus (KPV):</v>
      </c>
      <c r="B38" s="47">
        <f>IF(A38="","",SUMIFS(Eksplikatsioon!F:F,Eksplikatsioon!A:A,AC38,Eksplikatsioon!C:C,Tabelid!E10))</f>
        <v>0</v>
      </c>
      <c r="D38" s="39"/>
      <c r="AC38" s="23">
        <f t="shared" si="0"/>
        <v>0</v>
      </c>
    </row>
    <row r="39" spans="1:29" x14ac:dyDescent="0.25">
      <c r="A39" s="10" t="str">
        <f>IF(COUNTIF(Tabelid!G:G,TRUE)/10-Tabelid!H11&gt;0,MIN(Tabelid!F:F)+Tabelid!H11&amp;"."&amp;" Korrus","")</f>
        <v>1. Korrus</v>
      </c>
      <c r="D39" s="39"/>
      <c r="AC39" s="23">
        <f>IFERROR(IF(FIND(".",A39)=3,LEFT(A39,2),LEFT(A39,1))*1,"")</f>
        <v>1</v>
      </c>
    </row>
    <row r="40" spans="1:29" x14ac:dyDescent="0.25">
      <c r="A40" s="21" t="str">
        <f>IF(A39="","",Tabelid!D12)</f>
        <v>Korruse üüritav pind (KÜP):</v>
      </c>
      <c r="B40" s="47">
        <f>IF(A40="","",SUMIFS(Eksplikatsioon!F:F,Eksplikatsioon!A:A,AC40,Eksplikatsioon!C:C,Tabelid!E12))</f>
        <v>1292.9000000000001</v>
      </c>
      <c r="D40" s="39"/>
      <c r="AC40" s="23">
        <f>AC39</f>
        <v>1</v>
      </c>
    </row>
    <row r="41" spans="1:29" x14ac:dyDescent="0.25">
      <c r="A41" s="21" t="str">
        <f>IF(A40="","",Tabelid!D13)</f>
        <v>Korruse vertikaalsete ühendusteede pind (KÜTP):</v>
      </c>
      <c r="B41" s="47">
        <f>IF(A41="","",SUMIFS(Eksplikatsioon!F:F,Eksplikatsioon!A:A,AC41,Eksplikatsioon!C:C,Tabelid!E13))</f>
        <v>50.400000000000006</v>
      </c>
      <c r="D41" s="39"/>
      <c r="AC41" s="23">
        <f t="shared" ref="AC41:AC48" si="1">AC40</f>
        <v>1</v>
      </c>
    </row>
    <row r="42" spans="1:29" x14ac:dyDescent="0.25">
      <c r="A42" s="21" t="str">
        <f>IF(A41="","",Tabelid!D14)</f>
        <v>Korruse tehnopind (KTRP):</v>
      </c>
      <c r="B42" s="47">
        <f>IF(A42="","",SUMIFS(Eksplikatsioon!F:F,Eksplikatsioon!A:A,AC42,Eksplikatsioon!C:C,Tabelid!E14))</f>
        <v>24.6</v>
      </c>
      <c r="D42" s="39"/>
      <c r="AC42" s="23">
        <f t="shared" si="1"/>
        <v>1</v>
      </c>
    </row>
    <row r="43" spans="1:29" x14ac:dyDescent="0.25">
      <c r="A43" s="21" t="str">
        <f>IF(A42="","",Tabelid!D15)</f>
        <v>Korruse netopind (KNP):</v>
      </c>
      <c r="B43" s="47">
        <f>IF(A43="","",SUM(B40:B42)+B48)</f>
        <v>1367.9</v>
      </c>
      <c r="D43" s="39"/>
      <c r="AC43" s="23">
        <f t="shared" si="1"/>
        <v>1</v>
      </c>
    </row>
    <row r="44" spans="1:29" x14ac:dyDescent="0.25">
      <c r="A44" s="21" t="str">
        <f>IF(A43="","",Tabelid!D16)</f>
        <v>Korruse suletud netopind (KSNP):</v>
      </c>
      <c r="B44" s="47">
        <f>IF(A44="","",SUMIFS(Eksplikatsioon!G:G,Eksplikatsioon!A:A,AC44))</f>
        <v>1322.9999999999995</v>
      </c>
      <c r="D44" s="39"/>
      <c r="AC44" s="23">
        <f>AC43</f>
        <v>1</v>
      </c>
    </row>
    <row r="45" spans="1:29" x14ac:dyDescent="0.25">
      <c r="A45" s="21" t="str">
        <f>IF(A43="","",Tabelid!D17)</f>
        <v>Korruse kasulik pind (KKP):</v>
      </c>
      <c r="B45" s="52">
        <v>1474.5</v>
      </c>
      <c r="D45" s="22"/>
      <c r="E45" s="22"/>
      <c r="F45" s="22"/>
      <c r="G45" s="22"/>
      <c r="H45" s="22"/>
      <c r="I45" s="22"/>
      <c r="J45" s="22"/>
      <c r="K45" s="22"/>
      <c r="L45" s="22"/>
      <c r="M45" s="22"/>
      <c r="N45" s="22"/>
      <c r="O45" s="22"/>
      <c r="P45" s="22"/>
      <c r="Q45" s="22"/>
      <c r="R45" s="22"/>
      <c r="S45" s="22"/>
      <c r="T45" s="22"/>
      <c r="U45" s="22"/>
      <c r="V45" s="22"/>
      <c r="W45" s="22"/>
      <c r="X45" s="22"/>
      <c r="Y45" s="22"/>
      <c r="Z45" s="22"/>
      <c r="AA45" s="22"/>
      <c r="AC45" s="23">
        <f>AC43</f>
        <v>1</v>
      </c>
    </row>
    <row r="46" spans="1:29" x14ac:dyDescent="0.25">
      <c r="A46" s="21" t="str">
        <f>IF(A45="","",Tabelid!D18)</f>
        <v>Korruse brutopind (KBP):</v>
      </c>
      <c r="B46" s="52">
        <v>1564.2</v>
      </c>
      <c r="D46" s="22"/>
      <c r="E46" s="22"/>
      <c r="F46" s="22"/>
      <c r="G46" s="22"/>
      <c r="H46" s="22"/>
      <c r="I46" s="22"/>
      <c r="J46" s="22"/>
      <c r="K46" s="22"/>
      <c r="L46" s="22"/>
      <c r="M46" s="22"/>
      <c r="N46" s="22"/>
      <c r="O46" s="22"/>
      <c r="P46" s="22"/>
      <c r="Q46" s="22"/>
      <c r="R46" s="22"/>
      <c r="S46" s="22"/>
      <c r="T46" s="22"/>
      <c r="U46" s="22"/>
      <c r="V46" s="22"/>
      <c r="W46" s="22"/>
      <c r="X46" s="22"/>
      <c r="Y46" s="22"/>
      <c r="Z46" s="22"/>
      <c r="AA46" s="22"/>
      <c r="AC46" s="23">
        <f t="shared" si="1"/>
        <v>1</v>
      </c>
    </row>
    <row r="47" spans="1:29" x14ac:dyDescent="0.25">
      <c r="A47" s="21" t="str">
        <f>IF(A46="","",Tabelid!D19)</f>
        <v>Korruse avatud netopind (KANP):</v>
      </c>
      <c r="B47" s="47">
        <f>IF(A47="","",SUMIFS(Eksplikatsioon!F:F,Eksplikatsioon!A:A,AC47,Eksplikatsioon!C:C,Tabelid!E19))</f>
        <v>0</v>
      </c>
      <c r="AC47" s="23">
        <f t="shared" si="1"/>
        <v>1</v>
      </c>
    </row>
    <row r="48" spans="1:29" x14ac:dyDescent="0.25">
      <c r="A48" s="21" t="str">
        <f>IF(A47="","",Tabelid!D20)</f>
        <v>Korruse passiivne vakantsus (KPV):</v>
      </c>
      <c r="B48" s="47">
        <f>IF(A48="","",SUMIFS(Eksplikatsioon!F:F,Eksplikatsioon!A:A,AC48,Eksplikatsioon!C:C,Tabelid!E20))</f>
        <v>0</v>
      </c>
      <c r="AC48" s="23">
        <f t="shared" si="1"/>
        <v>1</v>
      </c>
    </row>
    <row r="49" spans="1:29" x14ac:dyDescent="0.25">
      <c r="A49" s="10" t="str">
        <f>IF(COUNTIF(Tabelid!G:G,TRUE)/10-Tabelid!H21&gt;0,MIN(Tabelid!F:F)+Tabelid!H21&amp;"."&amp;" Korrus","")</f>
        <v>2. Korrus</v>
      </c>
      <c r="AC49" s="23">
        <f>IFERROR(IF(FIND(".",A49)=3,LEFT(A49,2),LEFT(A49,1))*1,"")</f>
        <v>2</v>
      </c>
    </row>
    <row r="50" spans="1:29" x14ac:dyDescent="0.25">
      <c r="A50" s="21" t="str">
        <f>IF(A49="","",Tabelid!D22)</f>
        <v>Korruse üüritav pind (KÜP):</v>
      </c>
      <c r="B50" s="47">
        <f>IF(A50="","",SUMIFS(Eksplikatsioon!F:F,Eksplikatsioon!A:A,AC50,Eksplikatsioon!C:C,Tabelid!E22))</f>
        <v>1176.3</v>
      </c>
      <c r="AC50" s="23">
        <f>AC49</f>
        <v>2</v>
      </c>
    </row>
    <row r="51" spans="1:29" x14ac:dyDescent="0.25">
      <c r="A51" s="21" t="str">
        <f>IF(A50="","",Tabelid!D23)</f>
        <v>Korruse vertikaalsete ühendusteede pind (KÜTP):</v>
      </c>
      <c r="B51" s="47">
        <f>IF(A51="","",SUMIFS(Eksplikatsioon!F:F,Eksplikatsioon!A:A,AC51,Eksplikatsioon!C:C,Tabelid!E23))</f>
        <v>30.5</v>
      </c>
      <c r="AC51" s="23">
        <f t="shared" ref="AC51:AC58" si="2">AC50</f>
        <v>2</v>
      </c>
    </row>
    <row r="52" spans="1:29" x14ac:dyDescent="0.25">
      <c r="A52" s="21" t="str">
        <f>IF(A51="","",Tabelid!D24)</f>
        <v>Korruse tehnopind (KTRP):</v>
      </c>
      <c r="B52" s="47">
        <f>IF(A52="","",SUMIFS(Eksplikatsioon!F:F,Eksplikatsioon!A:A,AC52,Eksplikatsioon!C:C,Tabelid!E24))</f>
        <v>33.200000000000003</v>
      </c>
      <c r="AC52" s="23">
        <f t="shared" si="2"/>
        <v>2</v>
      </c>
    </row>
    <row r="53" spans="1:29" x14ac:dyDescent="0.25">
      <c r="A53" s="21" t="str">
        <f>IF(A52="","",Tabelid!D25)</f>
        <v>Korruse netopind (KNP):</v>
      </c>
      <c r="B53" s="47">
        <f>IF(A53="","",SUM(B50:B52)+B58)</f>
        <v>1240</v>
      </c>
      <c r="AC53" s="23">
        <f t="shared" si="2"/>
        <v>2</v>
      </c>
    </row>
    <row r="54" spans="1:29" x14ac:dyDescent="0.25">
      <c r="A54" s="21" t="str">
        <f>IF(A53="","",Tabelid!D26)</f>
        <v>Korruse suletud netopind (KSNP):</v>
      </c>
      <c r="B54" s="47">
        <f>IF(A54="","",SUMIFS(Eksplikatsioon!G:G,Eksplikatsioon!A:A,AC54))</f>
        <v>1206.7000000000003</v>
      </c>
      <c r="AC54" s="23">
        <f>AC53</f>
        <v>2</v>
      </c>
    </row>
    <row r="55" spans="1:29" x14ac:dyDescent="0.25">
      <c r="A55" s="21" t="str">
        <f>IF(A53="","",Tabelid!D27)</f>
        <v>Korruse kasulik pind (KKP):</v>
      </c>
      <c r="B55" s="52">
        <v>1303.8</v>
      </c>
      <c r="D55" s="22"/>
      <c r="E55" s="22"/>
      <c r="F55" s="22"/>
      <c r="G55" s="22"/>
      <c r="H55" s="22"/>
      <c r="I55" s="22"/>
      <c r="J55" s="22"/>
      <c r="K55" s="22"/>
      <c r="L55" s="22"/>
      <c r="M55" s="22"/>
      <c r="N55" s="22"/>
      <c r="O55" s="22"/>
      <c r="P55" s="22"/>
      <c r="Q55" s="22"/>
      <c r="R55" s="22"/>
      <c r="S55" s="22"/>
      <c r="T55" s="22"/>
      <c r="U55" s="22"/>
      <c r="V55" s="22"/>
      <c r="W55" s="22"/>
      <c r="X55" s="22"/>
      <c r="Y55" s="22"/>
      <c r="Z55" s="22"/>
      <c r="AA55" s="22"/>
      <c r="AC55" s="23">
        <f>AC53</f>
        <v>2</v>
      </c>
    </row>
    <row r="56" spans="1:29" x14ac:dyDescent="0.25">
      <c r="A56" s="21" t="str">
        <f>IF(A55="","",Tabelid!D28)</f>
        <v>Korruse brutopind (KBP):</v>
      </c>
      <c r="B56" s="52">
        <v>1399.3</v>
      </c>
      <c r="D56" s="22"/>
      <c r="E56" s="22"/>
      <c r="F56" s="22"/>
      <c r="G56" s="22"/>
      <c r="H56" s="22"/>
      <c r="I56" s="22"/>
      <c r="J56" s="22"/>
      <c r="K56" s="22"/>
      <c r="L56" s="22"/>
      <c r="M56" s="22"/>
      <c r="N56" s="22"/>
      <c r="O56" s="22"/>
      <c r="P56" s="22"/>
      <c r="Q56" s="22"/>
      <c r="R56" s="22"/>
      <c r="S56" s="22"/>
      <c r="T56" s="22"/>
      <c r="U56" s="22"/>
      <c r="V56" s="22"/>
      <c r="W56" s="22"/>
      <c r="X56" s="22"/>
      <c r="Y56" s="22"/>
      <c r="Z56" s="22"/>
      <c r="AA56" s="22"/>
      <c r="AC56" s="23">
        <f t="shared" si="2"/>
        <v>2</v>
      </c>
    </row>
    <row r="57" spans="1:29" x14ac:dyDescent="0.25">
      <c r="A57" s="21" t="str">
        <f>IF(A56="","",Tabelid!D29)</f>
        <v>Korruse avatud netopind (KANP):</v>
      </c>
      <c r="B57" s="47">
        <f>IF(A57="","",SUMIFS(Eksplikatsioon!F:F,Eksplikatsioon!A:A,AC57,Eksplikatsioon!C:C,Tabelid!E29))</f>
        <v>0</v>
      </c>
      <c r="AC57" s="23">
        <f t="shared" si="2"/>
        <v>2</v>
      </c>
    </row>
    <row r="58" spans="1:29" x14ac:dyDescent="0.25">
      <c r="A58" s="21" t="str">
        <f>IF(A57="","",Tabelid!D30)</f>
        <v>Korruse passiivne vakantsus (KPV):</v>
      </c>
      <c r="B58" s="47">
        <f>IF(A58="","",SUMIFS(Eksplikatsioon!F:F,Eksplikatsioon!A:A,AC58,Eksplikatsioon!C:C,Tabelid!E30))</f>
        <v>0</v>
      </c>
      <c r="AC58" s="23">
        <f t="shared" si="2"/>
        <v>2</v>
      </c>
    </row>
    <row r="59" spans="1:29" x14ac:dyDescent="0.25">
      <c r="A59" s="10" t="str">
        <f>IF(COUNTIF(Tabelid!G:G,TRUE)/10-Tabelid!H31&gt;0,MIN(Tabelid!F:F)+Tabelid!H31&amp;"."&amp;" Korrus","")</f>
        <v>3. Korrus</v>
      </c>
      <c r="AC59" s="23">
        <f>IFERROR(IF(FIND(".",A59)=3,LEFT(A59,2),LEFT(A59,1))*1,"")</f>
        <v>3</v>
      </c>
    </row>
    <row r="60" spans="1:29" x14ac:dyDescent="0.25">
      <c r="A60" s="21" t="str">
        <f>IF(A59="","",Tabelid!D32)</f>
        <v>Korruse üüritav pind (KÜP):</v>
      </c>
      <c r="B60" s="47">
        <f>IF(A60="","",SUMIFS(Eksplikatsioon!F:F,Eksplikatsioon!A:A,AC60,Eksplikatsioon!C:C,Tabelid!E32))</f>
        <v>981.3</v>
      </c>
      <c r="AC60" s="23">
        <f>AC59</f>
        <v>3</v>
      </c>
    </row>
    <row r="61" spans="1:29" x14ac:dyDescent="0.25">
      <c r="A61" s="21" t="str">
        <f>IF(A60="","",Tabelid!D33)</f>
        <v>Korruse vertikaalsete ühendusteede pind (KÜTP):</v>
      </c>
      <c r="B61" s="47">
        <f>IF(A61="","",SUMIFS(Eksplikatsioon!F:F,Eksplikatsioon!A:A,AC61,Eksplikatsioon!C:C,Tabelid!E33))</f>
        <v>30.4</v>
      </c>
      <c r="AC61" s="23">
        <f t="shared" ref="AC61:AC68" si="3">AC60</f>
        <v>3</v>
      </c>
    </row>
    <row r="62" spans="1:29" x14ac:dyDescent="0.25">
      <c r="A62" s="21" t="str">
        <f>IF(A61="","",Tabelid!D34)</f>
        <v>Korruse tehnopind (KTRP):</v>
      </c>
      <c r="B62" s="47">
        <f>IF(A62="","",SUMIFS(Eksplikatsioon!F:F,Eksplikatsioon!A:A,AC62,Eksplikatsioon!C:C,Tabelid!E34))</f>
        <v>39.299999999999997</v>
      </c>
      <c r="AC62" s="23">
        <f t="shared" si="3"/>
        <v>3</v>
      </c>
    </row>
    <row r="63" spans="1:29" x14ac:dyDescent="0.25">
      <c r="A63" s="21" t="str">
        <f>IF(A62="","",Tabelid!D35)</f>
        <v>Korruse netopind (KNP):</v>
      </c>
      <c r="B63" s="47">
        <f>IF(A63="","",SUM(B60:B62)+B68)</f>
        <v>1051</v>
      </c>
      <c r="AC63" s="23">
        <f t="shared" si="3"/>
        <v>3</v>
      </c>
    </row>
    <row r="64" spans="1:29" x14ac:dyDescent="0.25">
      <c r="A64" s="21" t="str">
        <f>IF(A63="","",Tabelid!D36)</f>
        <v>Korruse suletud netopind (KSNP):</v>
      </c>
      <c r="B64" s="47">
        <f>IF(A64="","",SUMIFS(Eksplikatsioon!G:G,Eksplikatsioon!A:A,AC64))</f>
        <v>1008.4000000000001</v>
      </c>
      <c r="AC64" s="23">
        <f>AC63</f>
        <v>3</v>
      </c>
    </row>
    <row r="65" spans="1:29" x14ac:dyDescent="0.25">
      <c r="A65" s="21" t="str">
        <f>IF(A63="","",Tabelid!D37)</f>
        <v>Korruse kasulik pind (KKP):</v>
      </c>
      <c r="B65" s="52">
        <v>1118.4000000000001</v>
      </c>
      <c r="D65" s="22"/>
      <c r="E65" s="22"/>
      <c r="F65" s="22"/>
      <c r="G65" s="22"/>
      <c r="H65" s="22"/>
      <c r="I65" s="22"/>
      <c r="J65" s="22"/>
      <c r="K65" s="22"/>
      <c r="L65" s="22"/>
      <c r="M65" s="22"/>
      <c r="N65" s="22"/>
      <c r="O65" s="22"/>
      <c r="P65" s="22"/>
      <c r="Q65" s="22"/>
      <c r="R65" s="22"/>
      <c r="S65" s="22"/>
      <c r="T65" s="22"/>
      <c r="U65" s="22"/>
      <c r="V65" s="22"/>
      <c r="W65" s="22"/>
      <c r="X65" s="22"/>
      <c r="Y65" s="22"/>
      <c r="Z65" s="22"/>
      <c r="AA65" s="22"/>
      <c r="AC65" s="23">
        <f>AC63</f>
        <v>3</v>
      </c>
    </row>
    <row r="66" spans="1:29" x14ac:dyDescent="0.25">
      <c r="A66" s="21" t="str">
        <f>IF(A65="","",Tabelid!D38)</f>
        <v>Korruse brutopind (KBP):</v>
      </c>
      <c r="B66" s="52">
        <v>1217.5</v>
      </c>
      <c r="D66" s="22"/>
      <c r="E66" s="22"/>
      <c r="F66" s="22"/>
      <c r="G66" s="22"/>
      <c r="H66" s="22"/>
      <c r="I66" s="22"/>
      <c r="J66" s="22"/>
      <c r="K66" s="22"/>
      <c r="L66" s="22"/>
      <c r="M66" s="22"/>
      <c r="N66" s="22"/>
      <c r="O66" s="22"/>
      <c r="P66" s="22"/>
      <c r="Q66" s="22"/>
      <c r="R66" s="22"/>
      <c r="S66" s="22"/>
      <c r="T66" s="22"/>
      <c r="U66" s="22"/>
      <c r="V66" s="22"/>
      <c r="W66" s="22"/>
      <c r="X66" s="22"/>
      <c r="Y66" s="22"/>
      <c r="Z66" s="22"/>
      <c r="AA66" s="22"/>
      <c r="AC66" s="23">
        <f t="shared" si="3"/>
        <v>3</v>
      </c>
    </row>
    <row r="67" spans="1:29" x14ac:dyDescent="0.25">
      <c r="A67" s="21" t="str">
        <f>IF(A66="","",Tabelid!D39)</f>
        <v>Korruse avatud netopind (KANP):</v>
      </c>
      <c r="B67" s="47">
        <f>IF(A67="","",SUMIFS(Eksplikatsioon!F:F,Eksplikatsioon!A:A,AC67,Eksplikatsioon!C:C,Tabelid!E39))</f>
        <v>0</v>
      </c>
      <c r="AC67" s="23">
        <f t="shared" si="3"/>
        <v>3</v>
      </c>
    </row>
    <row r="68" spans="1:29" x14ac:dyDescent="0.25">
      <c r="A68" s="21" t="str">
        <f>IF(A67="","",Tabelid!D40)</f>
        <v>Korruse passiivne vakantsus (KPV):</v>
      </c>
      <c r="B68" s="47">
        <f>IF(A68="","",SUMIFS(Eksplikatsioon!F:F,Eksplikatsioon!A:A,AC68,Eksplikatsioon!C:C,Tabelid!E40))</f>
        <v>0</v>
      </c>
      <c r="AC68" s="23">
        <f t="shared" si="3"/>
        <v>3</v>
      </c>
    </row>
    <row r="69" spans="1:29" x14ac:dyDescent="0.25">
      <c r="A69" s="10" t="str">
        <f>IF(COUNTIF(Tabelid!G:G,TRUE)/10-Tabelid!H41&gt;0,MIN(Tabelid!F:F)+Tabelid!H41&amp;"."&amp;" Korrus","")</f>
        <v>4. Korrus</v>
      </c>
      <c r="AC69" s="23">
        <f>IFERROR(IF(FIND(".",A69)=3,LEFT(A69,2),LEFT(A69,1))*1,"")</f>
        <v>4</v>
      </c>
    </row>
    <row r="70" spans="1:29" x14ac:dyDescent="0.25">
      <c r="A70" s="21" t="str">
        <f>IF(A69="","",Tabelid!D42)</f>
        <v>Korruse üüritav pind (KÜP):</v>
      </c>
      <c r="B70" s="47">
        <f>IF(A70="","",SUMIFS(Eksplikatsioon!F:F,Eksplikatsioon!A:A,AC70,Eksplikatsioon!C:C,Tabelid!E42))</f>
        <v>960.6</v>
      </c>
      <c r="AC70" s="23">
        <f>AC69</f>
        <v>4</v>
      </c>
    </row>
    <row r="71" spans="1:29" x14ac:dyDescent="0.25">
      <c r="A71" s="21" t="str">
        <f>IF(A70="","",Tabelid!D43)</f>
        <v>Korruse vertikaalsete ühendusteede pind (KÜTP):</v>
      </c>
      <c r="B71" s="47">
        <f>IF(A71="","",SUMIFS(Eksplikatsioon!F:F,Eksplikatsioon!A:A,AC71,Eksplikatsioon!C:C,Tabelid!E43))</f>
        <v>27.3</v>
      </c>
      <c r="AC71" s="23">
        <f t="shared" ref="AC71:AC78" si="4">AC70</f>
        <v>4</v>
      </c>
    </row>
    <row r="72" spans="1:29" x14ac:dyDescent="0.25">
      <c r="A72" s="21" t="str">
        <f>IF(A71="","",Tabelid!D44)</f>
        <v>Korruse tehnopind (KTRP):</v>
      </c>
      <c r="B72" s="47">
        <f>IF(A72="","",SUMIFS(Eksplikatsioon!F:F,Eksplikatsioon!A:A,AC72,Eksplikatsioon!C:C,Tabelid!E44))</f>
        <v>34.6</v>
      </c>
      <c r="AC72" s="23">
        <f t="shared" si="4"/>
        <v>4</v>
      </c>
    </row>
    <row r="73" spans="1:29" x14ac:dyDescent="0.25">
      <c r="A73" s="21" t="str">
        <f>IF(A72="","",Tabelid!D45)</f>
        <v>Korruse netopind (KNP):</v>
      </c>
      <c r="B73" s="47">
        <f>IF(A73="","",SUM(B70:B72)+B78)</f>
        <v>1022.5</v>
      </c>
      <c r="AC73" s="23">
        <f t="shared" si="4"/>
        <v>4</v>
      </c>
    </row>
    <row r="74" spans="1:29" x14ac:dyDescent="0.25">
      <c r="A74" s="21" t="str">
        <f>IF(A73="","",Tabelid!D46)</f>
        <v>Korruse suletud netopind (KSNP):</v>
      </c>
      <c r="B74" s="47">
        <f>IF(A74="","",SUMIFS(Eksplikatsioon!G:G,Eksplikatsioon!A:A,AC74))</f>
        <v>983.7</v>
      </c>
      <c r="AC74" s="23">
        <f>AC73</f>
        <v>4</v>
      </c>
    </row>
    <row r="75" spans="1:29" x14ac:dyDescent="0.25">
      <c r="A75" s="21" t="str">
        <f>IF(A73="","",Tabelid!D47)</f>
        <v>Korruse kasulik pind (KKP):</v>
      </c>
      <c r="B75" s="52">
        <v>1100.9000000000001</v>
      </c>
      <c r="D75" s="22"/>
      <c r="E75" s="22"/>
      <c r="F75" s="22"/>
      <c r="G75" s="22"/>
      <c r="H75" s="22"/>
      <c r="I75" s="22"/>
      <c r="J75" s="22"/>
      <c r="K75" s="22"/>
      <c r="L75" s="22"/>
      <c r="M75" s="22"/>
      <c r="N75" s="22"/>
      <c r="O75" s="22"/>
      <c r="P75" s="22"/>
      <c r="Q75" s="22"/>
      <c r="R75" s="22"/>
      <c r="S75" s="22"/>
      <c r="T75" s="22"/>
      <c r="U75" s="22"/>
      <c r="V75" s="22"/>
      <c r="W75" s="22"/>
      <c r="X75" s="22"/>
      <c r="Y75" s="22"/>
      <c r="Z75" s="22"/>
      <c r="AA75" s="22"/>
      <c r="AC75" s="23">
        <f>AC73</f>
        <v>4</v>
      </c>
    </row>
    <row r="76" spans="1:29" x14ac:dyDescent="0.25">
      <c r="A76" s="21" t="str">
        <f>IF(A75="","",Tabelid!D48)</f>
        <v>Korruse brutopind (KBP):</v>
      </c>
      <c r="B76" s="52">
        <v>1209.5999999999999</v>
      </c>
      <c r="D76" s="22"/>
      <c r="E76" s="22"/>
      <c r="F76" s="22"/>
      <c r="G76" s="22"/>
      <c r="H76" s="22"/>
      <c r="I76" s="22"/>
      <c r="J76" s="22"/>
      <c r="K76" s="22"/>
      <c r="L76" s="22"/>
      <c r="M76" s="22"/>
      <c r="N76" s="22"/>
      <c r="O76" s="22"/>
      <c r="P76" s="22"/>
      <c r="Q76" s="22"/>
      <c r="R76" s="22"/>
      <c r="S76" s="22"/>
      <c r="T76" s="22"/>
      <c r="U76" s="22"/>
      <c r="V76" s="22"/>
      <c r="W76" s="22"/>
      <c r="X76" s="22"/>
      <c r="Y76" s="22"/>
      <c r="Z76" s="22"/>
      <c r="AA76" s="22"/>
      <c r="AC76" s="23">
        <f t="shared" si="4"/>
        <v>4</v>
      </c>
    </row>
    <row r="77" spans="1:29" x14ac:dyDescent="0.25">
      <c r="A77" s="21" t="str">
        <f>IF(A76="","",Tabelid!D49)</f>
        <v>Korruse avatud netopind (KANP):</v>
      </c>
      <c r="B77" s="47">
        <f>IF(A77="","",SUMIFS(Eksplikatsioon!F:F,Eksplikatsioon!A:A,AC77,Eksplikatsioon!C:C,Tabelid!E49))</f>
        <v>0</v>
      </c>
      <c r="AC77" s="23">
        <f t="shared" si="4"/>
        <v>4</v>
      </c>
    </row>
    <row r="78" spans="1:29" x14ac:dyDescent="0.25">
      <c r="A78" s="21" t="str">
        <f>IF(A77="","",Tabelid!D50)</f>
        <v>Korruse passiivne vakantsus (KPV):</v>
      </c>
      <c r="B78" s="47">
        <f>IF(A78="","",SUMIFS(Eksplikatsioon!F:F,Eksplikatsioon!A:A,AC78,Eksplikatsioon!C:C,Tabelid!E50))</f>
        <v>0</v>
      </c>
      <c r="AC78" s="23">
        <f t="shared" si="4"/>
        <v>4</v>
      </c>
    </row>
    <row r="79" spans="1:29" x14ac:dyDescent="0.25">
      <c r="A79" s="10" t="str">
        <f>IF(COUNTIF(Tabelid!G:G,TRUE)/10-Tabelid!H51&gt;0,MIN(Tabelid!F:F)+Tabelid!H51&amp;"."&amp;" Korrus","")</f>
        <v>5. Korrus</v>
      </c>
      <c r="AC79" s="23">
        <f>IFERROR(IF(FIND(".",A79)=3,LEFT(A79,2),LEFT(A79,1))*1,"")</f>
        <v>5</v>
      </c>
    </row>
    <row r="80" spans="1:29" x14ac:dyDescent="0.25">
      <c r="A80" s="21" t="str">
        <f>IF(A79="","",Tabelid!D52)</f>
        <v>Korruse üüritav pind (KÜP):</v>
      </c>
      <c r="B80" s="47">
        <f>IF(A80="","",SUMIFS(Eksplikatsioon!F:F,Eksplikatsioon!A:A,AC80,Eksplikatsioon!C:C,Tabelid!E52))</f>
        <v>0</v>
      </c>
      <c r="AC80" s="23">
        <f>AC79</f>
        <v>5</v>
      </c>
    </row>
    <row r="81" spans="1:29" x14ac:dyDescent="0.25">
      <c r="A81" s="21" t="str">
        <f>IF(A80="","",Tabelid!D53)</f>
        <v>Korruse vertikaalsete ühendusteede pind (KÜTP):</v>
      </c>
      <c r="B81" s="47">
        <f>IF(A81="","",SUMIFS(Eksplikatsioon!F:F,Eksplikatsioon!A:A,AC81,Eksplikatsioon!C:C,Tabelid!E53))</f>
        <v>12.1</v>
      </c>
      <c r="AC81" s="23">
        <f t="shared" ref="AC81:AC88" si="5">AC80</f>
        <v>5</v>
      </c>
    </row>
    <row r="82" spans="1:29" x14ac:dyDescent="0.25">
      <c r="A82" s="21" t="str">
        <f>IF(A81="","",Tabelid!D54)</f>
        <v>Korruse tehnopind (KTRP):</v>
      </c>
      <c r="B82" s="47">
        <f>IF(A82="","",SUMIFS(Eksplikatsioon!F:F,Eksplikatsioon!A:A,AC82,Eksplikatsioon!C:C,Tabelid!E54))</f>
        <v>77.899999999999991</v>
      </c>
      <c r="AC82" s="23">
        <f t="shared" si="5"/>
        <v>5</v>
      </c>
    </row>
    <row r="83" spans="1:29" x14ac:dyDescent="0.25">
      <c r="A83" s="21" t="str">
        <f>IF(A82="","",Tabelid!D55)</f>
        <v>Korruse netopind (KNP):</v>
      </c>
      <c r="B83" s="47">
        <f>IF(A83="","",SUM(B80:B82)+B88)</f>
        <v>89.999999999999986</v>
      </c>
      <c r="AC83" s="23">
        <f t="shared" si="5"/>
        <v>5</v>
      </c>
    </row>
    <row r="84" spans="1:29" x14ac:dyDescent="0.25">
      <c r="A84" s="21" t="str">
        <f>IF(A83="","",Tabelid!D56)</f>
        <v>Korruse suletud netopind (KSNP):</v>
      </c>
      <c r="B84" s="47">
        <f>IF(A84="","",SUMIFS(Eksplikatsioon!G:G,Eksplikatsioon!A:A,AC84))</f>
        <v>89.999999999999986</v>
      </c>
      <c r="AC84" s="23">
        <f>AC83</f>
        <v>5</v>
      </c>
    </row>
    <row r="85" spans="1:29" x14ac:dyDescent="0.25">
      <c r="A85" s="21" t="str">
        <f>IF(A83="","",Tabelid!D57)</f>
        <v>Korruse kasulik pind (KKP):</v>
      </c>
      <c r="B85" s="52">
        <v>107.7</v>
      </c>
      <c r="D85" s="22"/>
      <c r="E85" s="22"/>
      <c r="F85" s="22"/>
      <c r="G85" s="22"/>
      <c r="H85" s="22"/>
      <c r="I85" s="22"/>
      <c r="J85" s="22"/>
      <c r="K85" s="22"/>
      <c r="L85" s="22"/>
      <c r="M85" s="22"/>
      <c r="N85" s="22"/>
      <c r="O85" s="22"/>
      <c r="P85" s="22"/>
      <c r="Q85" s="22"/>
      <c r="R85" s="22"/>
      <c r="S85" s="22"/>
      <c r="T85" s="22"/>
      <c r="U85" s="22"/>
      <c r="V85" s="22"/>
      <c r="W85" s="22"/>
      <c r="X85" s="22"/>
      <c r="Y85" s="22"/>
      <c r="Z85" s="22"/>
      <c r="AA85" s="22"/>
      <c r="AC85" s="23">
        <f>AC83</f>
        <v>5</v>
      </c>
    </row>
    <row r="86" spans="1:29" x14ac:dyDescent="0.25">
      <c r="A86" s="21" t="str">
        <f>IF(A85="","",Tabelid!D58)</f>
        <v>Korruse brutopind (KBP):</v>
      </c>
      <c r="B86" s="52">
        <v>126.2</v>
      </c>
      <c r="D86" s="22"/>
      <c r="E86" s="22"/>
      <c r="F86" s="22"/>
      <c r="G86" s="22"/>
      <c r="H86" s="22"/>
      <c r="I86" s="22"/>
      <c r="J86" s="22"/>
      <c r="K86" s="22"/>
      <c r="L86" s="22"/>
      <c r="M86" s="22"/>
      <c r="N86" s="22"/>
      <c r="O86" s="22"/>
      <c r="P86" s="22"/>
      <c r="Q86" s="22"/>
      <c r="R86" s="22"/>
      <c r="S86" s="22"/>
      <c r="T86" s="22"/>
      <c r="U86" s="22"/>
      <c r="V86" s="22"/>
      <c r="W86" s="22"/>
      <c r="X86" s="22"/>
      <c r="Y86" s="22"/>
      <c r="Z86" s="22"/>
      <c r="AA86" s="22"/>
      <c r="AC86" s="23">
        <f t="shared" si="5"/>
        <v>5</v>
      </c>
    </row>
    <row r="87" spans="1:29" x14ac:dyDescent="0.25">
      <c r="A87" s="21" t="str">
        <f>IF(A86="","",Tabelid!D59)</f>
        <v>Korruse avatud netopind (KANP):</v>
      </c>
      <c r="B87" s="47">
        <f>IF(A87="","",SUMIFS(Eksplikatsioon!F:F,Eksplikatsioon!A:A,AC87,Eksplikatsioon!C:C,Tabelid!E59))</f>
        <v>0</v>
      </c>
      <c r="AC87" s="23">
        <f t="shared" si="5"/>
        <v>5</v>
      </c>
    </row>
    <row r="88" spans="1:29" x14ac:dyDescent="0.25">
      <c r="A88" s="21" t="str">
        <f>IF(A87="","",Tabelid!D60)</f>
        <v>Korruse passiivne vakantsus (KPV):</v>
      </c>
      <c r="B88" s="47">
        <f>IF(A88="","",SUMIFS(Eksplikatsioon!F:F,Eksplikatsioon!A:A,AC88,Eksplikatsioon!C:C,Tabelid!E60))</f>
        <v>0</v>
      </c>
      <c r="AC88" s="23">
        <f t="shared" si="5"/>
        <v>5</v>
      </c>
    </row>
    <row r="89" spans="1:29" x14ac:dyDescent="0.25">
      <c r="A89" s="10" t="str">
        <f>IF(COUNTIF(Tabelid!G:G,TRUE)/10-Tabelid!H61&gt;0,MIN(Tabelid!F:F)+Tabelid!H61&amp;"."&amp;" Korrus","")</f>
        <v/>
      </c>
      <c r="AC89" s="23" t="str">
        <f>IFERROR(IF(FIND(".",A89)=3,LEFT(A89,2),LEFT(A89,1))*1,"")</f>
        <v/>
      </c>
    </row>
    <row r="90" spans="1:29" x14ac:dyDescent="0.25">
      <c r="A90" s="21" t="str">
        <f>IF(A89="","",Tabelid!D62)</f>
        <v/>
      </c>
      <c r="B90" s="47" t="str">
        <f>IF(A90="","",SUMIFS(Eksplikatsioon!F:F,Eksplikatsioon!A:A,AC90,Eksplikatsioon!C:C,Tabelid!E62))</f>
        <v/>
      </c>
      <c r="AC90" s="23" t="str">
        <f>AC89</f>
        <v/>
      </c>
    </row>
    <row r="91" spans="1:29" x14ac:dyDescent="0.25">
      <c r="A91" s="21" t="str">
        <f>IF(A90="","",Tabelid!D63)</f>
        <v/>
      </c>
      <c r="B91" s="47" t="str">
        <f>IF(A91="","",SUMIFS(Eksplikatsioon!F:F,Eksplikatsioon!A:A,AC91,Eksplikatsioon!C:C,Tabelid!E63))</f>
        <v/>
      </c>
      <c r="AC91" s="23" t="str">
        <f t="shared" ref="AC91:AC98" si="6">AC90</f>
        <v/>
      </c>
    </row>
    <row r="92" spans="1:29" x14ac:dyDescent="0.25">
      <c r="A92" s="21" t="str">
        <f>IF(A91="","",Tabelid!D64)</f>
        <v/>
      </c>
      <c r="B92" s="47" t="str">
        <f>IF(A92="","",SUMIFS(Eksplikatsioon!F:F,Eksplikatsioon!A:A,AC92,Eksplikatsioon!C:C,Tabelid!E64))</f>
        <v/>
      </c>
      <c r="AC92" s="23" t="str">
        <f t="shared" si="6"/>
        <v/>
      </c>
    </row>
    <row r="93" spans="1:29" x14ac:dyDescent="0.25">
      <c r="A93" s="21" t="str">
        <f>IF(A92="","",Tabelid!D65)</f>
        <v/>
      </c>
      <c r="B93" s="47" t="str">
        <f>IF(A93="","",SUM(B90:B92)+B98)</f>
        <v/>
      </c>
      <c r="AC93" s="23" t="str">
        <f t="shared" si="6"/>
        <v/>
      </c>
    </row>
    <row r="94" spans="1:29" x14ac:dyDescent="0.25">
      <c r="A94" s="21" t="str">
        <f>IF(A93="","",Tabelid!D66)</f>
        <v/>
      </c>
      <c r="B94" s="47" t="str">
        <f>IF(A94="","",SUMIFS(Eksplikatsioon!G:G,Eksplikatsioon!A:A,AC94))</f>
        <v/>
      </c>
      <c r="AC94" s="23" t="str">
        <f>AC93</f>
        <v/>
      </c>
    </row>
    <row r="95" spans="1:29" x14ac:dyDescent="0.25">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x14ac:dyDescent="0.25">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x14ac:dyDescent="0.25">
      <c r="A97" s="21" t="str">
        <f>IF(A96="","",Tabelid!D69)</f>
        <v/>
      </c>
      <c r="B97" s="47" t="str">
        <f>IF(A97="","",SUMIFS(Eksplikatsioon!F:F,Eksplikatsioon!A:A,AC97,Eksplikatsioon!C:C,Tabelid!E69))</f>
        <v/>
      </c>
      <c r="AC97" s="23" t="str">
        <f t="shared" si="6"/>
        <v/>
      </c>
    </row>
    <row r="98" spans="1:29" x14ac:dyDescent="0.25">
      <c r="A98" s="21" t="str">
        <f>IF(A97="","",Tabelid!D70)</f>
        <v/>
      </c>
      <c r="B98" s="47" t="str">
        <f>IF(A98="","",SUMIFS(Eksplikatsioon!F:F,Eksplikatsioon!A:A,AC98,Eksplikatsioon!C:C,Tabelid!E70))</f>
        <v/>
      </c>
      <c r="AC98" s="23" t="str">
        <f t="shared" si="6"/>
        <v/>
      </c>
    </row>
    <row r="99" spans="1:29" x14ac:dyDescent="0.25">
      <c r="A99" s="10" t="str">
        <f>IF(COUNTIF(Tabelid!G:G,TRUE)/10-Tabelid!H71&gt;0,MIN(Tabelid!F:F)+Tabelid!H71&amp;"."&amp;" Korrus","")</f>
        <v/>
      </c>
      <c r="AC99" s="23" t="str">
        <f>IFERROR(IF(FIND(".",A99)=3,LEFT(A99,2),LEFT(A99,1))*1,"")</f>
        <v/>
      </c>
    </row>
    <row r="100" spans="1:29" x14ac:dyDescent="0.25">
      <c r="A100" s="21" t="str">
        <f>IF(A99="","",Tabelid!D72)</f>
        <v/>
      </c>
      <c r="B100" s="47" t="str">
        <f>IF(A100="","",SUMIFS(Eksplikatsioon!F:F,Eksplikatsioon!A:A,AC100,Eksplikatsioon!C:C,Tabelid!E72))</f>
        <v/>
      </c>
      <c r="AC100" s="23" t="str">
        <f>AC99</f>
        <v/>
      </c>
    </row>
    <row r="101" spans="1:29" x14ac:dyDescent="0.25">
      <c r="A101" s="21" t="str">
        <f>IF(A100="","",Tabelid!D73)</f>
        <v/>
      </c>
      <c r="B101" s="47" t="str">
        <f>IF(A101="","",SUMIFS(Eksplikatsioon!F:F,Eksplikatsioon!A:A,AC101,Eksplikatsioon!C:C,Tabelid!E73))</f>
        <v/>
      </c>
      <c r="AC101" s="23" t="str">
        <f t="shared" ref="AC101:AC108" si="7">AC100</f>
        <v/>
      </c>
    </row>
    <row r="102" spans="1:29" x14ac:dyDescent="0.25">
      <c r="A102" s="21" t="str">
        <f>IF(A101="","",Tabelid!D74)</f>
        <v/>
      </c>
      <c r="B102" s="47" t="str">
        <f>IF(A102="","",SUMIFS(Eksplikatsioon!F:F,Eksplikatsioon!A:A,AC102,Eksplikatsioon!C:C,Tabelid!E74))</f>
        <v/>
      </c>
      <c r="AC102" s="23" t="str">
        <f t="shared" si="7"/>
        <v/>
      </c>
    </row>
    <row r="103" spans="1:29" x14ac:dyDescent="0.25">
      <c r="A103" s="21" t="str">
        <f>IF(A102="","",Tabelid!D75)</f>
        <v/>
      </c>
      <c r="B103" s="47" t="str">
        <f>IF(A103="","",SUM(B100:B102)+B108)</f>
        <v/>
      </c>
      <c r="AC103" s="23" t="str">
        <f t="shared" si="7"/>
        <v/>
      </c>
    </row>
    <row r="104" spans="1:29" x14ac:dyDescent="0.25">
      <c r="A104" s="21" t="str">
        <f>IF(A103="","",Tabelid!D76)</f>
        <v/>
      </c>
      <c r="B104" s="47" t="str">
        <f>IF(A104="","",SUMIFS(Eksplikatsioon!G:G,Eksplikatsioon!A:A,AC104))</f>
        <v/>
      </c>
      <c r="AC104" s="23" t="str">
        <f>AC103</f>
        <v/>
      </c>
    </row>
    <row r="105" spans="1:29" x14ac:dyDescent="0.25">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x14ac:dyDescent="0.25">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x14ac:dyDescent="0.25">
      <c r="A107" s="21" t="str">
        <f>IF(A106="","",Tabelid!D79)</f>
        <v/>
      </c>
      <c r="B107" s="47" t="str">
        <f>IF(A107="","",SUMIFS(Eksplikatsioon!F:F,Eksplikatsioon!A:A,AC107,Eksplikatsioon!C:C,Tabelid!E79))</f>
        <v/>
      </c>
      <c r="AC107" s="23" t="str">
        <f t="shared" si="7"/>
        <v/>
      </c>
    </row>
    <row r="108" spans="1:29" x14ac:dyDescent="0.25">
      <c r="A108" s="21" t="str">
        <f>IF(A107="","",Tabelid!D80)</f>
        <v/>
      </c>
      <c r="B108" s="47" t="str">
        <f>IF(A108="","",SUMIFS(Eksplikatsioon!F:F,Eksplikatsioon!A:A,AC108,Eksplikatsioon!C:C,Tabelid!E80))</f>
        <v/>
      </c>
      <c r="AC108" s="23" t="str">
        <f t="shared" si="7"/>
        <v/>
      </c>
    </row>
    <row r="109" spans="1:29" x14ac:dyDescent="0.25">
      <c r="A109" s="10" t="str">
        <f>IF(COUNTIF(Tabelid!G:G,TRUE)/10-Tabelid!H81&gt;0,MIN(Tabelid!F:F)+Tabelid!H81&amp;"."&amp;" Korrus","")</f>
        <v/>
      </c>
      <c r="AC109" s="23" t="str">
        <f>IFERROR(IF(FIND(".",A109)=3,LEFT(A109,2),LEFT(A109,1))*1,"")</f>
        <v/>
      </c>
    </row>
    <row r="110" spans="1:29" x14ac:dyDescent="0.25">
      <c r="A110" s="21" t="str">
        <f>IF(A109="","",Tabelid!D82)</f>
        <v/>
      </c>
      <c r="B110" s="47" t="str">
        <f>IF(A110="","",SUMIFS(Eksplikatsioon!F:F,Eksplikatsioon!A:A,AC110,Eksplikatsioon!C:C,Tabelid!E82))</f>
        <v/>
      </c>
      <c r="AC110" s="23" t="str">
        <f>AC109</f>
        <v/>
      </c>
    </row>
    <row r="111" spans="1:29" x14ac:dyDescent="0.25">
      <c r="A111" s="21" t="str">
        <f>IF(A110="","",Tabelid!D83)</f>
        <v/>
      </c>
      <c r="B111" s="47" t="str">
        <f>IF(A111="","",SUMIFS(Eksplikatsioon!F:F,Eksplikatsioon!A:A,AC111,Eksplikatsioon!C:C,Tabelid!E83))</f>
        <v/>
      </c>
      <c r="AC111" s="23" t="str">
        <f t="shared" ref="AC111:AC118" si="8">AC110</f>
        <v/>
      </c>
    </row>
    <row r="112" spans="1:29" x14ac:dyDescent="0.25">
      <c r="A112" s="21" t="str">
        <f>IF(A111="","",Tabelid!D84)</f>
        <v/>
      </c>
      <c r="B112" s="47" t="str">
        <f>IF(A112="","",SUMIFS(Eksplikatsioon!F:F,Eksplikatsioon!A:A,AC112,Eksplikatsioon!C:C,Tabelid!E84))</f>
        <v/>
      </c>
      <c r="AC112" s="23" t="str">
        <f t="shared" si="8"/>
        <v/>
      </c>
    </row>
    <row r="113" spans="1:29" x14ac:dyDescent="0.25">
      <c r="A113" s="21" t="str">
        <f>IF(A112="","",Tabelid!D85)</f>
        <v/>
      </c>
      <c r="B113" s="47" t="str">
        <f>IF(A113="","",SUM(B110:B112)+B118)</f>
        <v/>
      </c>
      <c r="AC113" s="23" t="str">
        <f t="shared" si="8"/>
        <v/>
      </c>
    </row>
    <row r="114" spans="1:29" x14ac:dyDescent="0.25">
      <c r="A114" s="21" t="str">
        <f>IF(A113="","",Tabelid!D86)</f>
        <v/>
      </c>
      <c r="B114" s="47" t="str">
        <f>IF(A114="","",SUMIFS(Eksplikatsioon!G:G,Eksplikatsioon!A:A,AC114))</f>
        <v/>
      </c>
      <c r="AC114" s="23" t="str">
        <f>AC113</f>
        <v/>
      </c>
    </row>
    <row r="115" spans="1:29" x14ac:dyDescent="0.25">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25">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25">
      <c r="A117" s="21" t="str">
        <f>IF(A116="","",Tabelid!D89)</f>
        <v/>
      </c>
      <c r="B117" s="47" t="str">
        <f>IF(A117="","",SUMIFS(Eksplikatsioon!F:F,Eksplikatsioon!A:A,AC117,Eksplikatsioon!C:C,Tabelid!E89))</f>
        <v/>
      </c>
      <c r="AC117" s="23" t="str">
        <f t="shared" si="8"/>
        <v/>
      </c>
    </row>
    <row r="118" spans="1:29" x14ac:dyDescent="0.25">
      <c r="A118" s="21" t="str">
        <f>IF(A117="","",Tabelid!D90)</f>
        <v/>
      </c>
      <c r="B118" s="47" t="str">
        <f>IF(A118="","",SUMIFS(Eksplikatsioon!F:F,Eksplikatsioon!A:A,AC118,Eksplikatsioon!C:C,Tabelid!E90))</f>
        <v/>
      </c>
      <c r="AC118" s="23" t="str">
        <f t="shared" si="8"/>
        <v/>
      </c>
    </row>
    <row r="119" spans="1:29" x14ac:dyDescent="0.25">
      <c r="A119" s="10" t="str">
        <f>IF(COUNTIF(Tabelid!G:G,TRUE)/10-Tabelid!H91&gt;0,MIN(Tabelid!F:F)+Tabelid!H91&amp;"."&amp;" Korrus","")</f>
        <v/>
      </c>
      <c r="AC119" s="23" t="str">
        <f>IFERROR(IF(FIND(".",A119)=3,LEFT(A119,2),LEFT(A119,1))*1,"")</f>
        <v/>
      </c>
    </row>
    <row r="120" spans="1:29" x14ac:dyDescent="0.25">
      <c r="A120" s="21" t="str">
        <f>IF(A119="","",Tabelid!D92)</f>
        <v/>
      </c>
      <c r="B120" s="47" t="str">
        <f>IF(A120="","",SUMIFS(Eksplikatsioon!F:F,Eksplikatsioon!A:A,AC120,Eksplikatsioon!C:C,Tabelid!E92))</f>
        <v/>
      </c>
      <c r="AC120" s="23" t="str">
        <f>AC119</f>
        <v/>
      </c>
    </row>
    <row r="121" spans="1:29" x14ac:dyDescent="0.25">
      <c r="A121" s="21" t="str">
        <f>IF(A120="","",Tabelid!D93)</f>
        <v/>
      </c>
      <c r="B121" s="47" t="str">
        <f>IF(A121="","",SUMIFS(Eksplikatsioon!F:F,Eksplikatsioon!A:A,AC121,Eksplikatsioon!C:C,Tabelid!E93))</f>
        <v/>
      </c>
      <c r="AC121" s="23" t="str">
        <f t="shared" ref="AC121:AC128" si="9">AC120</f>
        <v/>
      </c>
    </row>
    <row r="122" spans="1:29" x14ac:dyDescent="0.25">
      <c r="A122" s="21" t="str">
        <f>IF(A121="","",Tabelid!D94)</f>
        <v/>
      </c>
      <c r="B122" s="47" t="str">
        <f>IF(A122="","",SUMIFS(Eksplikatsioon!F:F,Eksplikatsioon!A:A,AC122,Eksplikatsioon!C:C,Tabelid!E94))</f>
        <v/>
      </c>
      <c r="AC122" s="23" t="str">
        <f t="shared" si="9"/>
        <v/>
      </c>
    </row>
    <row r="123" spans="1:29" x14ac:dyDescent="0.25">
      <c r="A123" s="21" t="str">
        <f>IF(A122="","",Tabelid!D95)</f>
        <v/>
      </c>
      <c r="B123" s="47" t="str">
        <f>IF(A123="","",SUM(B120:B122)+B128)</f>
        <v/>
      </c>
      <c r="AC123" s="23" t="str">
        <f t="shared" si="9"/>
        <v/>
      </c>
    </row>
    <row r="124" spans="1:29" x14ac:dyDescent="0.25">
      <c r="A124" s="21" t="str">
        <f>IF(A123="","",Tabelid!D96)</f>
        <v/>
      </c>
      <c r="B124" s="47" t="str">
        <f>IF(A124="","",SUMIFS(Eksplikatsioon!G:G,Eksplikatsioon!A:A,AC124))</f>
        <v/>
      </c>
      <c r="AC124" s="23" t="str">
        <f>AC123</f>
        <v/>
      </c>
    </row>
    <row r="125" spans="1:29" x14ac:dyDescent="0.25">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25">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25">
      <c r="A127" s="21" t="str">
        <f>IF(A126="","",Tabelid!D99)</f>
        <v/>
      </c>
      <c r="B127" s="47" t="str">
        <f>IF(A127="","",SUMIFS(Eksplikatsioon!F:F,Eksplikatsioon!A:A,AC127,Eksplikatsioon!C:C,Tabelid!E99))</f>
        <v/>
      </c>
      <c r="AC127" s="23" t="str">
        <f t="shared" si="9"/>
        <v/>
      </c>
    </row>
    <row r="128" spans="1:29" x14ac:dyDescent="0.25">
      <c r="A128" s="21" t="str">
        <f>IF(A127="","",Tabelid!D100)</f>
        <v/>
      </c>
      <c r="B128" s="47" t="str">
        <f>IF(A128="","",SUMIFS(Eksplikatsioon!F:F,Eksplikatsioon!A:A,AC128,Eksplikatsioon!C:C,Tabelid!E100))</f>
        <v/>
      </c>
      <c r="AC128" s="23" t="str">
        <f t="shared" si="9"/>
        <v/>
      </c>
    </row>
    <row r="129" spans="1:29" x14ac:dyDescent="0.25">
      <c r="A129" s="10" t="str">
        <f>IF(COUNTIF(Tabelid!G:G,TRUE)/10-Tabelid!H101&gt;0,MIN(Tabelid!F:F)+Tabelid!H101&amp;"."&amp;" Korrus","")</f>
        <v/>
      </c>
      <c r="AC129" s="23" t="str">
        <f>IFERROR(IF(FIND(".",A129)=3,LEFT(A129,2),LEFT(A129,1))*1,"")</f>
        <v/>
      </c>
    </row>
    <row r="130" spans="1:29" x14ac:dyDescent="0.25">
      <c r="A130" s="21" t="str">
        <f>IF(A129="","",Tabelid!D102)</f>
        <v/>
      </c>
      <c r="B130" s="47" t="str">
        <f>IF(A130="","",SUMIFS(Eksplikatsioon!F:F,Eksplikatsioon!A:A,AC130,Eksplikatsioon!C:C,Tabelid!E102))</f>
        <v/>
      </c>
      <c r="AC130" s="23" t="str">
        <f>AC129</f>
        <v/>
      </c>
    </row>
    <row r="131" spans="1:29" x14ac:dyDescent="0.25">
      <c r="A131" s="21" t="str">
        <f>IF(A130="","",Tabelid!D103)</f>
        <v/>
      </c>
      <c r="B131" s="47" t="str">
        <f>IF(A131="","",SUMIFS(Eksplikatsioon!F:F,Eksplikatsioon!A:A,AC131,Eksplikatsioon!C:C,Tabelid!E103))</f>
        <v/>
      </c>
      <c r="AC131" s="23" t="str">
        <f t="shared" ref="AC131:AC138" si="10">AC130</f>
        <v/>
      </c>
    </row>
    <row r="132" spans="1:29" x14ac:dyDescent="0.25">
      <c r="A132" s="21" t="str">
        <f>IF(A131="","",Tabelid!D104)</f>
        <v/>
      </c>
      <c r="B132" s="47" t="str">
        <f>IF(A132="","",SUMIFS(Eksplikatsioon!F:F,Eksplikatsioon!A:A,AC132,Eksplikatsioon!C:C,Tabelid!E104))</f>
        <v/>
      </c>
      <c r="AC132" s="23" t="str">
        <f t="shared" si="10"/>
        <v/>
      </c>
    </row>
    <row r="133" spans="1:29" x14ac:dyDescent="0.25">
      <c r="A133" s="21" t="str">
        <f>IF(A132="","",Tabelid!D105)</f>
        <v/>
      </c>
      <c r="B133" s="47" t="str">
        <f>IF(A133="","",SUM(B130:B132)+B138)</f>
        <v/>
      </c>
      <c r="AC133" s="23" t="str">
        <f t="shared" si="10"/>
        <v/>
      </c>
    </row>
    <row r="134" spans="1:29" x14ac:dyDescent="0.25">
      <c r="A134" s="21" t="str">
        <f>IF(A133="","",Tabelid!D106)</f>
        <v/>
      </c>
      <c r="B134" s="47" t="str">
        <f>IF(A134="","",SUMIFS(Eksplikatsioon!G:G,Eksplikatsioon!A:A,AC134))</f>
        <v/>
      </c>
      <c r="AC134" s="23" t="str">
        <f>AC133</f>
        <v/>
      </c>
    </row>
    <row r="135" spans="1:29" x14ac:dyDescent="0.25">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25">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25">
      <c r="A137" s="21" t="str">
        <f>IF(A136="","",Tabelid!D109)</f>
        <v/>
      </c>
      <c r="B137" s="47" t="str">
        <f>IF(A137="","",SUMIFS(Eksplikatsioon!F:F,Eksplikatsioon!A:A,AC137,Eksplikatsioon!C:C,Tabelid!E109))</f>
        <v/>
      </c>
      <c r="AC137" s="23" t="str">
        <f t="shared" si="10"/>
        <v/>
      </c>
    </row>
    <row r="138" spans="1:29" x14ac:dyDescent="0.25">
      <c r="A138" s="21" t="str">
        <f>IF(A137="","",Tabelid!D110)</f>
        <v/>
      </c>
      <c r="B138" s="47" t="str">
        <f>IF(A138="","",SUMIFS(Eksplikatsioon!F:F,Eksplikatsioon!A:A,AC138,Eksplikatsioon!C:C,Tabelid!E110))</f>
        <v/>
      </c>
      <c r="AC138" s="23" t="str">
        <f t="shared" si="10"/>
        <v/>
      </c>
    </row>
    <row r="139" spans="1:29" x14ac:dyDescent="0.25">
      <c r="A139" s="10" t="str">
        <f>IF(COUNTIF(Tabelid!G:G,TRUE)/10-Tabelid!H111&gt;0,MIN(Tabelid!F:F)+Tabelid!H111&amp;"."&amp;" Korrus","")</f>
        <v/>
      </c>
      <c r="AC139" s="23" t="str">
        <f>IFERROR(IF(FIND(".",A139)=3,LEFT(A139,2),LEFT(A139,1))*1,"")</f>
        <v/>
      </c>
    </row>
    <row r="140" spans="1:29" x14ac:dyDescent="0.25">
      <c r="A140" s="21" t="str">
        <f>IF(A139="","",Tabelid!D112)</f>
        <v/>
      </c>
      <c r="B140" s="47" t="str">
        <f>IF(A140="","",SUMIFS(Eksplikatsioon!F:F,Eksplikatsioon!A:A,AC140,Eksplikatsioon!C:C,Tabelid!E112))</f>
        <v/>
      </c>
      <c r="AC140" s="23" t="str">
        <f>AC139</f>
        <v/>
      </c>
    </row>
    <row r="141" spans="1:29" x14ac:dyDescent="0.25">
      <c r="A141" s="21" t="str">
        <f>IF(A140="","",Tabelid!D113)</f>
        <v/>
      </c>
      <c r="B141" s="47" t="str">
        <f>IF(A141="","",SUMIFS(Eksplikatsioon!F:F,Eksplikatsioon!A:A,AC141,Eksplikatsioon!C:C,Tabelid!E113))</f>
        <v/>
      </c>
      <c r="AC141" s="23" t="str">
        <f t="shared" ref="AC141:AC148" si="11">AC140</f>
        <v/>
      </c>
    </row>
    <row r="142" spans="1:29" x14ac:dyDescent="0.25">
      <c r="A142" s="21" t="str">
        <f>IF(A141="","",Tabelid!D114)</f>
        <v/>
      </c>
      <c r="B142" s="47" t="str">
        <f>IF(A142="","",SUMIFS(Eksplikatsioon!F:F,Eksplikatsioon!A:A,AC142,Eksplikatsioon!C:C,Tabelid!E114))</f>
        <v/>
      </c>
      <c r="AC142" s="23" t="str">
        <f t="shared" si="11"/>
        <v/>
      </c>
    </row>
    <row r="143" spans="1:29" x14ac:dyDescent="0.25">
      <c r="A143" s="21" t="str">
        <f>IF(A142="","",Tabelid!D115)</f>
        <v/>
      </c>
      <c r="B143" s="47" t="str">
        <f>IF(A143="","",SUM(B140:B142)+B148)</f>
        <v/>
      </c>
      <c r="AC143" s="23" t="str">
        <f t="shared" si="11"/>
        <v/>
      </c>
    </row>
    <row r="144" spans="1:29" x14ac:dyDescent="0.25">
      <c r="A144" s="21" t="str">
        <f>IF(A143="","",Tabelid!D116)</f>
        <v/>
      </c>
      <c r="B144" s="47" t="str">
        <f>IF(A144="","",SUMIFS(Eksplikatsioon!G:G,Eksplikatsioon!A:A,AC144))</f>
        <v/>
      </c>
      <c r="AC144" s="23" t="str">
        <f>AC143</f>
        <v/>
      </c>
    </row>
    <row r="145" spans="1:29" x14ac:dyDescent="0.25">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25">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25">
      <c r="A147" s="21" t="str">
        <f>IF(A146="","",Tabelid!D119)</f>
        <v/>
      </c>
      <c r="B147" s="47" t="str">
        <f>IF(A147="","",SUMIFS(Eksplikatsioon!F:F,Eksplikatsioon!A:A,AC147,Eksplikatsioon!C:C,Tabelid!E119))</f>
        <v/>
      </c>
      <c r="AC147" s="23" t="str">
        <f t="shared" si="11"/>
        <v/>
      </c>
    </row>
    <row r="148" spans="1:29" x14ac:dyDescent="0.25">
      <c r="A148" s="21" t="str">
        <f>IF(A147="","",Tabelid!D120)</f>
        <v/>
      </c>
      <c r="B148" s="47" t="str">
        <f>IF(A148="","",SUMIFS(Eksplikatsioon!F:F,Eksplikatsioon!A:A,AC148,Eksplikatsioon!C:C,Tabelid!E120))</f>
        <v/>
      </c>
      <c r="AC148" s="23" t="str">
        <f t="shared" si="11"/>
        <v/>
      </c>
    </row>
    <row r="149" spans="1:29" x14ac:dyDescent="0.25">
      <c r="A149" s="10" t="str">
        <f>IF(COUNTIF(Tabelid!G:G,TRUE)/10-Tabelid!H121&gt;0,MIN(Tabelid!F:F)+Tabelid!H121&amp;"."&amp;" Korrus","")</f>
        <v/>
      </c>
      <c r="AC149" s="23" t="str">
        <f>IFERROR(IF(FIND(".",A149)=3,LEFT(A149,2),LEFT(A149,1))*1,"")</f>
        <v/>
      </c>
    </row>
    <row r="150" spans="1:29" x14ac:dyDescent="0.25">
      <c r="A150" s="21" t="str">
        <f>IF(A149="","",Tabelid!D122)</f>
        <v/>
      </c>
      <c r="B150" s="47" t="str">
        <f>IF(A150="","",SUMIFS(Eksplikatsioon!F:F,Eksplikatsioon!A:A,AC150,Eksplikatsioon!C:C,Tabelid!E122))</f>
        <v/>
      </c>
      <c r="AC150" s="23" t="str">
        <f>AC149</f>
        <v/>
      </c>
    </row>
    <row r="151" spans="1:29" x14ac:dyDescent="0.25">
      <c r="A151" s="21" t="str">
        <f>IF(A150="","",Tabelid!D123)</f>
        <v/>
      </c>
      <c r="B151" s="47" t="str">
        <f>IF(A151="","",SUMIFS(Eksplikatsioon!F:F,Eksplikatsioon!A:A,AC151,Eksplikatsioon!C:C,Tabelid!E123))</f>
        <v/>
      </c>
      <c r="AC151" s="23" t="str">
        <f t="shared" ref="AC151:AC158" si="12">AC150</f>
        <v/>
      </c>
    </row>
    <row r="152" spans="1:29" x14ac:dyDescent="0.25">
      <c r="A152" s="21" t="str">
        <f>IF(A151="","",Tabelid!D124)</f>
        <v/>
      </c>
      <c r="B152" s="47" t="str">
        <f>IF(A152="","",SUMIFS(Eksplikatsioon!F:F,Eksplikatsioon!A:A,AC152,Eksplikatsioon!C:C,Tabelid!E124))</f>
        <v/>
      </c>
      <c r="AC152" s="23" t="str">
        <f t="shared" si="12"/>
        <v/>
      </c>
    </row>
    <row r="153" spans="1:29" x14ac:dyDescent="0.25">
      <c r="A153" s="21" t="str">
        <f>IF(A152="","",Tabelid!D125)</f>
        <v/>
      </c>
      <c r="B153" s="47" t="str">
        <f>IF(A153="","",SUM(B150:B152)+B158)</f>
        <v/>
      </c>
      <c r="AC153" s="23" t="str">
        <f t="shared" si="12"/>
        <v/>
      </c>
    </row>
    <row r="154" spans="1:29" x14ac:dyDescent="0.25">
      <c r="A154" s="21" t="str">
        <f>IF(A153="","",Tabelid!D126)</f>
        <v/>
      </c>
      <c r="B154" s="47" t="str">
        <f>IF(A154="","",SUMIFS(Eksplikatsioon!G:G,Eksplikatsioon!A:A,AC154))</f>
        <v/>
      </c>
      <c r="AC154" s="23" t="str">
        <f>AC153</f>
        <v/>
      </c>
    </row>
    <row r="155" spans="1:29" x14ac:dyDescent="0.25">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25">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25">
      <c r="A157" s="21" t="str">
        <f>IF(A156="","",Tabelid!D129)</f>
        <v/>
      </c>
      <c r="B157" s="47" t="str">
        <f>IF(A157="","",SUMIFS(Eksplikatsioon!F:F,Eksplikatsioon!A:A,AC157,Eksplikatsioon!C:C,Tabelid!E129))</f>
        <v/>
      </c>
      <c r="AC157" s="23" t="str">
        <f t="shared" si="12"/>
        <v/>
      </c>
    </row>
    <row r="158" spans="1:29" x14ac:dyDescent="0.25">
      <c r="A158" s="21" t="str">
        <f>IF(A157="","",Tabelid!D130)</f>
        <v/>
      </c>
      <c r="B158" s="47" t="str">
        <f>IF(A158="","",SUMIFS(Eksplikatsioon!F:F,Eksplikatsioon!A:A,AC158,Eksplikatsioon!C:C,Tabelid!E130))</f>
        <v/>
      </c>
      <c r="AC158" s="23" t="str">
        <f t="shared" si="12"/>
        <v/>
      </c>
    </row>
    <row r="159" spans="1:29" x14ac:dyDescent="0.25">
      <c r="A159" s="10" t="str">
        <f>IF(COUNTIF(Tabelid!G:G,TRUE)/10-Tabelid!H131&gt;0,MIN(Tabelid!F:F)+Tabelid!H131&amp;"."&amp;" Korrus","")</f>
        <v/>
      </c>
      <c r="AC159" s="23" t="str">
        <f>IFERROR(IF(FIND(".",A159)=3,LEFT(A159,2),LEFT(A159,1))*1,"")</f>
        <v/>
      </c>
    </row>
    <row r="160" spans="1:29" x14ac:dyDescent="0.25">
      <c r="A160" s="21" t="str">
        <f>IF(A159="","",Tabelid!D132)</f>
        <v/>
      </c>
      <c r="B160" s="47" t="str">
        <f>IF(A160="","",SUMIFS(Eksplikatsioon!F:F,Eksplikatsioon!A:A,AC160,Eksplikatsioon!C:C,Tabelid!E132))</f>
        <v/>
      </c>
      <c r="AC160" s="23" t="str">
        <f>AC159</f>
        <v/>
      </c>
    </row>
    <row r="161" spans="1:29" x14ac:dyDescent="0.25">
      <c r="A161" s="21" t="str">
        <f>IF(A160="","",Tabelid!D133)</f>
        <v/>
      </c>
      <c r="B161" s="47" t="str">
        <f>IF(A161="","",SUMIFS(Eksplikatsioon!F:F,Eksplikatsioon!A:A,AC161,Eksplikatsioon!C:C,Tabelid!E133))</f>
        <v/>
      </c>
      <c r="AC161" s="23" t="str">
        <f t="shared" ref="AC161:AC168" si="13">AC160</f>
        <v/>
      </c>
    </row>
    <row r="162" spans="1:29" x14ac:dyDescent="0.25">
      <c r="A162" s="21" t="str">
        <f>IF(A161="","",Tabelid!D134)</f>
        <v/>
      </c>
      <c r="B162" s="47" t="str">
        <f>IF(A162="","",SUMIFS(Eksplikatsioon!F:F,Eksplikatsioon!A:A,AC162,Eksplikatsioon!C:C,Tabelid!E134))</f>
        <v/>
      </c>
      <c r="AC162" s="23" t="str">
        <f t="shared" si="13"/>
        <v/>
      </c>
    </row>
    <row r="163" spans="1:29" x14ac:dyDescent="0.25">
      <c r="A163" s="21" t="str">
        <f>IF(A162="","",Tabelid!D135)</f>
        <v/>
      </c>
      <c r="B163" s="47" t="str">
        <f>IF(A163="","",SUM(B160:B162)+B168)</f>
        <v/>
      </c>
      <c r="AC163" s="23" t="str">
        <f t="shared" si="13"/>
        <v/>
      </c>
    </row>
    <row r="164" spans="1:29" x14ac:dyDescent="0.25">
      <c r="A164" s="21" t="str">
        <f>IF(A163="","",Tabelid!D136)</f>
        <v/>
      </c>
      <c r="B164" s="47" t="str">
        <f>IF(A164="","",SUMIFS(Eksplikatsioon!G:G,Eksplikatsioon!A:A,AC164))</f>
        <v/>
      </c>
      <c r="AC164" s="23" t="str">
        <f>AC163</f>
        <v/>
      </c>
    </row>
    <row r="165" spans="1:29" x14ac:dyDescent="0.25">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25">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25">
      <c r="A167" s="21" t="str">
        <f>IF(A166="","",Tabelid!D139)</f>
        <v/>
      </c>
      <c r="B167" s="47" t="str">
        <f>IF(A167="","",SUMIFS(Eksplikatsioon!F:F,Eksplikatsioon!A:A,AC167,Eksplikatsioon!C:C,Tabelid!E139))</f>
        <v/>
      </c>
      <c r="AC167" s="23" t="str">
        <f t="shared" si="13"/>
        <v/>
      </c>
    </row>
    <row r="168" spans="1:29" x14ac:dyDescent="0.25">
      <c r="A168" s="21" t="str">
        <f>IF(A167="","",Tabelid!D140)</f>
        <v/>
      </c>
      <c r="B168" s="47" t="str">
        <f>IF(A168="","",SUMIFS(Eksplikatsioon!F:F,Eksplikatsioon!A:A,AC168,Eksplikatsioon!C:C,Tabelid!E140))</f>
        <v/>
      </c>
      <c r="AC168" s="23" t="str">
        <f t="shared" si="13"/>
        <v/>
      </c>
    </row>
    <row r="169" spans="1:29" x14ac:dyDescent="0.25">
      <c r="A169" s="10" t="str">
        <f>IF(COUNTIF(Tabelid!G:G,TRUE)/10-Tabelid!H141&gt;0,MIN(Tabelid!F:F)+Tabelid!H141&amp;"."&amp;" Korrus","")</f>
        <v/>
      </c>
      <c r="AC169" s="23" t="str">
        <f>IFERROR(IF(FIND(".",A169)=3,LEFT(A169,2),LEFT(A169,1))*1,"")</f>
        <v/>
      </c>
    </row>
    <row r="170" spans="1:29" x14ac:dyDescent="0.25">
      <c r="A170" s="21" t="str">
        <f>IF(A169="","",Tabelid!D142)</f>
        <v/>
      </c>
      <c r="B170" s="47" t="str">
        <f>IF(A170="","",SUMIFS(Eksplikatsioon!F:F,Eksplikatsioon!A:A,AC170,Eksplikatsioon!C:C,Tabelid!E142))</f>
        <v/>
      </c>
      <c r="AC170" s="23" t="str">
        <f>AC169</f>
        <v/>
      </c>
    </row>
    <row r="171" spans="1:29" x14ac:dyDescent="0.25">
      <c r="A171" s="21" t="str">
        <f>IF(A170="","",Tabelid!D143)</f>
        <v/>
      </c>
      <c r="B171" s="47" t="str">
        <f>IF(A171="","",SUMIFS(Eksplikatsioon!F:F,Eksplikatsioon!A:A,AC171,Eksplikatsioon!C:C,Tabelid!E143))</f>
        <v/>
      </c>
      <c r="AC171" s="23" t="str">
        <f t="shared" ref="AC171:AC178" si="14">AC170</f>
        <v/>
      </c>
    </row>
    <row r="172" spans="1:29" x14ac:dyDescent="0.25">
      <c r="A172" s="21" t="str">
        <f>IF(A171="","",Tabelid!D144)</f>
        <v/>
      </c>
      <c r="B172" s="47" t="str">
        <f>IF(A172="","",SUMIFS(Eksplikatsioon!F:F,Eksplikatsioon!A:A,AC172,Eksplikatsioon!C:C,Tabelid!E144))</f>
        <v/>
      </c>
      <c r="AC172" s="23" t="str">
        <f t="shared" si="14"/>
        <v/>
      </c>
    </row>
    <row r="173" spans="1:29" x14ac:dyDescent="0.25">
      <c r="A173" s="21" t="str">
        <f>IF(A172="","",Tabelid!D145)</f>
        <v/>
      </c>
      <c r="B173" s="47" t="str">
        <f>IF(A173="","",SUM(B170:B172)+B178)</f>
        <v/>
      </c>
      <c r="AC173" s="23" t="str">
        <f t="shared" si="14"/>
        <v/>
      </c>
    </row>
    <row r="174" spans="1:29" x14ac:dyDescent="0.25">
      <c r="A174" s="21" t="str">
        <f>IF(A173="","",Tabelid!D146)</f>
        <v/>
      </c>
      <c r="B174" s="47" t="str">
        <f>IF(A174="","",SUMIFS(Eksplikatsioon!G:G,Eksplikatsioon!A:A,AC174))</f>
        <v/>
      </c>
      <c r="AC174" s="23" t="str">
        <f>AC173</f>
        <v/>
      </c>
    </row>
    <row r="175" spans="1:29" x14ac:dyDescent="0.25">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25">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25">
      <c r="A177" s="21" t="str">
        <f>IF(A176="","",Tabelid!D149)</f>
        <v/>
      </c>
      <c r="B177" s="47" t="str">
        <f>IF(A177="","",SUMIFS(Eksplikatsioon!F:F,Eksplikatsioon!A:A,AC177,Eksplikatsioon!C:C,Tabelid!E149))</f>
        <v/>
      </c>
      <c r="AC177" s="23" t="str">
        <f t="shared" si="14"/>
        <v/>
      </c>
    </row>
    <row r="178" spans="1:29" x14ac:dyDescent="0.25">
      <c r="A178" s="21" t="str">
        <f>IF(A177="","",Tabelid!D150)</f>
        <v/>
      </c>
      <c r="B178" s="47" t="str">
        <f>IF(A178="","",SUMIFS(Eksplikatsioon!F:F,Eksplikatsioon!A:A,AC178,Eksplikatsioon!C:C,Tabelid!E150))</f>
        <v/>
      </c>
      <c r="AC178" s="23" t="str">
        <f t="shared" si="14"/>
        <v/>
      </c>
    </row>
    <row r="179" spans="1:29" x14ac:dyDescent="0.25">
      <c r="A179" s="10" t="str">
        <f>IF(COUNTIF(Tabelid!G:G,TRUE)/10-Tabelid!H151&gt;0,MIN(Tabelid!F:F)+Tabelid!H151&amp;"."&amp;" Korrus","")</f>
        <v/>
      </c>
      <c r="AC179" s="23" t="str">
        <f>IFERROR(IF(FIND(".",A179)=3,LEFT(A179,2),LEFT(A179,1))*1,"")</f>
        <v/>
      </c>
    </row>
    <row r="180" spans="1:29" x14ac:dyDescent="0.25">
      <c r="A180" s="21" t="str">
        <f>IF(A179="","",Tabelid!D152)</f>
        <v/>
      </c>
      <c r="B180" s="47" t="str">
        <f>IF(A180="","",SUMIFS(Eksplikatsioon!F:F,Eksplikatsioon!A:A,AC180,Eksplikatsioon!C:C,Tabelid!E152))</f>
        <v/>
      </c>
      <c r="AC180" s="23" t="str">
        <f>AC179</f>
        <v/>
      </c>
    </row>
    <row r="181" spans="1:29" x14ac:dyDescent="0.25">
      <c r="A181" s="21" t="str">
        <f>IF(A180="","",Tabelid!D153)</f>
        <v/>
      </c>
      <c r="B181" s="47" t="str">
        <f>IF(A181="","",SUMIFS(Eksplikatsioon!F:F,Eksplikatsioon!A:A,AC181,Eksplikatsioon!C:C,Tabelid!E153))</f>
        <v/>
      </c>
      <c r="AC181" s="23" t="str">
        <f t="shared" ref="AC181:AC188" si="15">AC180</f>
        <v/>
      </c>
    </row>
    <row r="182" spans="1:29" x14ac:dyDescent="0.25">
      <c r="A182" s="21" t="str">
        <f>IF(A181="","",Tabelid!D154)</f>
        <v/>
      </c>
      <c r="B182" s="47" t="str">
        <f>IF(A182="","",SUMIFS(Eksplikatsioon!F:F,Eksplikatsioon!A:A,AC182,Eksplikatsioon!C:C,Tabelid!E154))</f>
        <v/>
      </c>
      <c r="AC182" s="23" t="str">
        <f t="shared" si="15"/>
        <v/>
      </c>
    </row>
    <row r="183" spans="1:29" x14ac:dyDescent="0.25">
      <c r="A183" s="21" t="str">
        <f>IF(A182="","",Tabelid!D155)</f>
        <v/>
      </c>
      <c r="B183" s="47" t="str">
        <f>IF(A183="","",SUM(B180:B182)+B188)</f>
        <v/>
      </c>
      <c r="AC183" s="23" t="str">
        <f t="shared" si="15"/>
        <v/>
      </c>
    </row>
    <row r="184" spans="1:29" x14ac:dyDescent="0.25">
      <c r="A184" s="21" t="str">
        <f>IF(A183="","",Tabelid!D156)</f>
        <v/>
      </c>
      <c r="B184" s="47" t="str">
        <f>IF(A184="","",SUMIFS(Eksplikatsioon!G:G,Eksplikatsioon!A:A,AC184))</f>
        <v/>
      </c>
      <c r="AC184" s="23" t="str">
        <f>AC183</f>
        <v/>
      </c>
    </row>
    <row r="185" spans="1:29" x14ac:dyDescent="0.25">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25">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25">
      <c r="A187" s="21" t="str">
        <f>IF(A186="","",Tabelid!D159)</f>
        <v/>
      </c>
      <c r="B187" s="47" t="str">
        <f>IF(A187="","",SUMIFS(Eksplikatsioon!F:F,Eksplikatsioon!A:A,AC187,Eksplikatsioon!C:C,Tabelid!E159))</f>
        <v/>
      </c>
      <c r="AC187" s="23" t="str">
        <f t="shared" si="15"/>
        <v/>
      </c>
    </row>
    <row r="188" spans="1:29" x14ac:dyDescent="0.25">
      <c r="A188" s="21" t="str">
        <f>IF(A187="","",Tabelid!D160)</f>
        <v/>
      </c>
      <c r="B188" s="47" t="str">
        <f>IF(A188="","",SUMIFS(Eksplikatsioon!F:F,Eksplikatsioon!A:A,AC188,Eksplikatsioon!C:C,Tabelid!E160))</f>
        <v/>
      </c>
      <c r="AC188" s="23" t="str">
        <f t="shared" si="15"/>
        <v/>
      </c>
    </row>
    <row r="189" spans="1:29" x14ac:dyDescent="0.25">
      <c r="A189" s="10" t="str">
        <f>IF(COUNTIF(Tabelid!G:G,TRUE)/10-Tabelid!H161&gt;0,MIN(Tabelid!F:F)+Tabelid!H161&amp;"."&amp;" Korrus","")</f>
        <v/>
      </c>
      <c r="AC189" s="23" t="str">
        <f>IFERROR(IF(FIND(".",A189)=3,LEFT(A189,2),LEFT(A189,1))*1,"")</f>
        <v/>
      </c>
    </row>
    <row r="190" spans="1:29" x14ac:dyDescent="0.25">
      <c r="A190" s="21" t="str">
        <f>IF(A189="","",Tabelid!D162)</f>
        <v/>
      </c>
      <c r="B190" s="47" t="str">
        <f>IF(A190="","",SUMIFS(Eksplikatsioon!F:F,Eksplikatsioon!A:A,AC190,Eksplikatsioon!C:C,Tabelid!E162))</f>
        <v/>
      </c>
      <c r="AC190" s="23" t="str">
        <f>AC189</f>
        <v/>
      </c>
    </row>
    <row r="191" spans="1:29" x14ac:dyDescent="0.25">
      <c r="A191" s="21" t="str">
        <f>IF(A190="","",Tabelid!D163)</f>
        <v/>
      </c>
      <c r="B191" s="47" t="str">
        <f>IF(A191="","",SUMIFS(Eksplikatsioon!F:F,Eksplikatsioon!A:A,AC191,Eksplikatsioon!C:C,Tabelid!E163))</f>
        <v/>
      </c>
      <c r="AC191" s="23" t="str">
        <f t="shared" ref="AC191:AC198" si="16">AC190</f>
        <v/>
      </c>
    </row>
    <row r="192" spans="1:29" x14ac:dyDescent="0.25">
      <c r="A192" s="21" t="str">
        <f>IF(A191="","",Tabelid!D164)</f>
        <v/>
      </c>
      <c r="B192" s="47" t="str">
        <f>IF(A192="","",SUMIFS(Eksplikatsioon!F:F,Eksplikatsioon!A:A,AC192,Eksplikatsioon!C:C,Tabelid!E164))</f>
        <v/>
      </c>
      <c r="AC192" s="23" t="str">
        <f t="shared" si="16"/>
        <v/>
      </c>
    </row>
    <row r="193" spans="1:29" x14ac:dyDescent="0.25">
      <c r="A193" s="21" t="str">
        <f>IF(A192="","",Tabelid!D165)</f>
        <v/>
      </c>
      <c r="B193" s="47" t="str">
        <f>IF(A193="","",SUM(B190:B192)+B198)</f>
        <v/>
      </c>
      <c r="AC193" s="23" t="str">
        <f t="shared" si="16"/>
        <v/>
      </c>
    </row>
    <row r="194" spans="1:29" x14ac:dyDescent="0.25">
      <c r="A194" s="21" t="str">
        <f>IF(A193="","",Tabelid!D166)</f>
        <v/>
      </c>
      <c r="B194" s="47" t="str">
        <f>IF(A194="","",SUMIFS(Eksplikatsioon!G:G,Eksplikatsioon!A:A,AC194))</f>
        <v/>
      </c>
      <c r="AC194" s="23" t="str">
        <f>AC193</f>
        <v/>
      </c>
    </row>
    <row r="195" spans="1:29" x14ac:dyDescent="0.25">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25">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25">
      <c r="A197" s="21" t="str">
        <f>IF(A196="","",Tabelid!D169)</f>
        <v/>
      </c>
      <c r="B197" s="47" t="str">
        <f>IF(A197="","",SUMIFS(Eksplikatsioon!F:F,Eksplikatsioon!A:A,AC197,Eksplikatsioon!C:C,Tabelid!E169))</f>
        <v/>
      </c>
      <c r="AC197" s="23" t="str">
        <f t="shared" si="16"/>
        <v/>
      </c>
    </row>
    <row r="198" spans="1:29" x14ac:dyDescent="0.25">
      <c r="A198" s="21" t="str">
        <f>IF(A197="","",Tabelid!D170)</f>
        <v/>
      </c>
      <c r="B198" s="47" t="str">
        <f>IF(A198="","",SUMIFS(Eksplikatsioon!F:F,Eksplikatsioon!A:A,AC198,Eksplikatsioon!C:C,Tabelid!E170))</f>
        <v/>
      </c>
      <c r="AC198" s="23" t="str">
        <f t="shared" si="16"/>
        <v/>
      </c>
    </row>
    <row r="199" spans="1:29" x14ac:dyDescent="0.25">
      <c r="A199" s="10" t="str">
        <f>IF(COUNTIF(Tabelid!G:G,TRUE)/10-Tabelid!H171&gt;0,MIN(Tabelid!F:F)+Tabelid!H171&amp;"."&amp;" Korrus","")</f>
        <v/>
      </c>
      <c r="AC199" s="23" t="str">
        <f>IFERROR(IF(FIND(".",A199)=3,LEFT(A199,2),LEFT(A199,1))*1,"")</f>
        <v/>
      </c>
    </row>
    <row r="200" spans="1:29" x14ac:dyDescent="0.25">
      <c r="A200" s="21" t="str">
        <f>IF(A199="","",Tabelid!D172)</f>
        <v/>
      </c>
      <c r="B200" s="47" t="str">
        <f>IF(A200="","",SUMIFS(Eksplikatsioon!F:F,Eksplikatsioon!A:A,AC200,Eksplikatsioon!C:C,Tabelid!E172))</f>
        <v/>
      </c>
      <c r="AC200" s="23" t="str">
        <f>AC199</f>
        <v/>
      </c>
    </row>
    <row r="201" spans="1:29" x14ac:dyDescent="0.25">
      <c r="A201" s="21" t="str">
        <f>IF(A200="","",Tabelid!D173)</f>
        <v/>
      </c>
      <c r="B201" s="47" t="str">
        <f>IF(A201="","",SUMIFS(Eksplikatsioon!F:F,Eksplikatsioon!A:A,AC201,Eksplikatsioon!C:C,Tabelid!E173))</f>
        <v/>
      </c>
      <c r="AC201" s="23" t="str">
        <f t="shared" ref="AC201:AC208" si="17">AC200</f>
        <v/>
      </c>
    </row>
    <row r="202" spans="1:29" x14ac:dyDescent="0.25">
      <c r="A202" s="21" t="str">
        <f>IF(A201="","",Tabelid!D174)</f>
        <v/>
      </c>
      <c r="B202" s="47" t="str">
        <f>IF(A202="","",SUMIFS(Eksplikatsioon!F:F,Eksplikatsioon!A:A,AC202,Eksplikatsioon!C:C,Tabelid!E174))</f>
        <v/>
      </c>
      <c r="AC202" s="23" t="str">
        <f t="shared" si="17"/>
        <v/>
      </c>
    </row>
    <row r="203" spans="1:29" x14ac:dyDescent="0.25">
      <c r="A203" s="21" t="str">
        <f>IF(A202="","",Tabelid!D175)</f>
        <v/>
      </c>
      <c r="B203" s="47" t="str">
        <f>IF(A203="","",SUM(B200:B202)+B208)</f>
        <v/>
      </c>
      <c r="AC203" s="23" t="str">
        <f t="shared" si="17"/>
        <v/>
      </c>
    </row>
    <row r="204" spans="1:29" x14ac:dyDescent="0.25">
      <c r="A204" s="21" t="str">
        <f>IF(A203="","",Tabelid!D176)</f>
        <v/>
      </c>
      <c r="B204" s="47" t="str">
        <f>IF(A204="","",SUMIFS(Eksplikatsioon!G:G,Eksplikatsioon!A:A,AC204))</f>
        <v/>
      </c>
      <c r="AC204" s="23" t="str">
        <f>AC203</f>
        <v/>
      </c>
    </row>
    <row r="205" spans="1:29" x14ac:dyDescent="0.25">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25">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25">
      <c r="A207" s="21" t="str">
        <f>IF(A206="","",Tabelid!D179)</f>
        <v/>
      </c>
      <c r="B207" s="47" t="str">
        <f>IF(A207="","",SUMIFS(Eksplikatsioon!F:F,Eksplikatsioon!A:A,AC207,Eksplikatsioon!C:C,Tabelid!E179))</f>
        <v/>
      </c>
      <c r="AC207" s="23" t="str">
        <f t="shared" si="17"/>
        <v/>
      </c>
    </row>
    <row r="208" spans="1:29" x14ac:dyDescent="0.25">
      <c r="A208" s="21" t="str">
        <f>IF(A207="","",Tabelid!D180)</f>
        <v/>
      </c>
      <c r="B208" s="47" t="str">
        <f>IF(A208="","",SUMIFS(Eksplikatsioon!F:F,Eksplikatsioon!A:A,AC208,Eksplikatsioon!C:C,Tabelid!E180))</f>
        <v/>
      </c>
      <c r="AC208" s="23" t="str">
        <f t="shared" si="17"/>
        <v/>
      </c>
    </row>
    <row r="209" spans="1:29" x14ac:dyDescent="0.25">
      <c r="A209" s="10" t="str">
        <f>IF(COUNTIF(Tabelid!G:G,TRUE)/10-Tabelid!H181&gt;0,MIN(Tabelid!F:F)+Tabelid!H181&amp;"."&amp;" Korrus","")</f>
        <v/>
      </c>
      <c r="AC209" s="23" t="str">
        <f>IFERROR(IF(FIND(".",A209)=3,LEFT(A209,2),LEFT(A209,1))*1,"")</f>
        <v/>
      </c>
    </row>
    <row r="210" spans="1:29" x14ac:dyDescent="0.25">
      <c r="A210" s="21" t="str">
        <f>IF(A209="","",Tabelid!D182)</f>
        <v/>
      </c>
      <c r="B210" s="47" t="str">
        <f>IF(A210="","",SUMIFS(Eksplikatsioon!F:F,Eksplikatsioon!A:A,AC210,Eksplikatsioon!C:C,Tabelid!E182))</f>
        <v/>
      </c>
      <c r="AC210" s="23" t="str">
        <f>AC209</f>
        <v/>
      </c>
    </row>
    <row r="211" spans="1:29" x14ac:dyDescent="0.25">
      <c r="A211" s="21" t="str">
        <f>IF(A210="","",Tabelid!D183)</f>
        <v/>
      </c>
      <c r="B211" s="47" t="str">
        <f>IF(A211="","",SUMIFS(Eksplikatsioon!F:F,Eksplikatsioon!A:A,AC211,Eksplikatsioon!C:C,Tabelid!E183))</f>
        <v/>
      </c>
      <c r="AC211" s="23" t="str">
        <f t="shared" ref="AC211:AC218" si="18">AC210</f>
        <v/>
      </c>
    </row>
    <row r="212" spans="1:29" x14ac:dyDescent="0.25">
      <c r="A212" s="21" t="str">
        <f>IF(A211="","",Tabelid!D184)</f>
        <v/>
      </c>
      <c r="B212" s="47" t="str">
        <f>IF(A212="","",SUMIFS(Eksplikatsioon!F:F,Eksplikatsioon!A:A,AC212,Eksplikatsioon!C:C,Tabelid!E184))</f>
        <v/>
      </c>
      <c r="AC212" s="23" t="str">
        <f t="shared" si="18"/>
        <v/>
      </c>
    </row>
    <row r="213" spans="1:29" x14ac:dyDescent="0.25">
      <c r="A213" s="21" t="str">
        <f>IF(A212="","",Tabelid!D185)</f>
        <v/>
      </c>
      <c r="B213" s="47" t="str">
        <f>IF(A213="","",SUM(B210:B212)+B218)</f>
        <v/>
      </c>
      <c r="AC213" s="23" t="str">
        <f t="shared" si="18"/>
        <v/>
      </c>
    </row>
    <row r="214" spans="1:29" x14ac:dyDescent="0.25">
      <c r="A214" s="21" t="str">
        <f>IF(A213="","",Tabelid!D186)</f>
        <v/>
      </c>
      <c r="B214" s="47" t="str">
        <f>IF(A214="","",SUMIFS(Eksplikatsioon!G:G,Eksplikatsioon!A:A,AC214))</f>
        <v/>
      </c>
      <c r="AC214" s="23" t="str">
        <f>AC213</f>
        <v/>
      </c>
    </row>
    <row r="215" spans="1:29" x14ac:dyDescent="0.25">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25">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25">
      <c r="A217" s="21" t="str">
        <f>IF(A216="","",Tabelid!D189)</f>
        <v/>
      </c>
      <c r="B217" s="47" t="str">
        <f>IF(A217="","",SUMIFS(Eksplikatsioon!F:F,Eksplikatsioon!A:A,AC217,Eksplikatsioon!C:C,Tabelid!E189))</f>
        <v/>
      </c>
      <c r="AC217" s="23" t="str">
        <f t="shared" si="18"/>
        <v/>
      </c>
    </row>
    <row r="218" spans="1:29" x14ac:dyDescent="0.25">
      <c r="A218" s="21" t="str">
        <f>IF(A217="","",Tabelid!D190)</f>
        <v/>
      </c>
      <c r="B218" s="47" t="str">
        <f>IF(A218="","",SUMIFS(Eksplikatsioon!F:F,Eksplikatsioon!A:A,AC218,Eksplikatsioon!C:C,Tabelid!E190))</f>
        <v/>
      </c>
      <c r="AC218" s="23" t="str">
        <f t="shared" si="18"/>
        <v/>
      </c>
    </row>
    <row r="219" spans="1:29" x14ac:dyDescent="0.25">
      <c r="A219" s="10" t="str">
        <f>IF(COUNTIF(Tabelid!G:G,TRUE)/10-Tabelid!H191&gt;0,MIN(Tabelid!F:F)+Tabelid!H191&amp;"."&amp;" Korrus","")</f>
        <v/>
      </c>
      <c r="AC219" s="23" t="str">
        <f>IFERROR(IF(FIND(".",A219)=3,LEFT(A219,2),LEFT(A219,1))*1,"")</f>
        <v/>
      </c>
    </row>
    <row r="220" spans="1:29" x14ac:dyDescent="0.25">
      <c r="A220" s="21" t="str">
        <f>IF(A219="","",Tabelid!D192)</f>
        <v/>
      </c>
      <c r="B220" s="47" t="str">
        <f>IF(A220="","",SUMIFS(Eksplikatsioon!F:F,Eksplikatsioon!A:A,AC220,Eksplikatsioon!C:C,Tabelid!E192))</f>
        <v/>
      </c>
      <c r="AC220" s="23" t="str">
        <f>AC219</f>
        <v/>
      </c>
    </row>
    <row r="221" spans="1:29" x14ac:dyDescent="0.25">
      <c r="A221" s="21" t="str">
        <f>IF(A220="","",Tabelid!D193)</f>
        <v/>
      </c>
      <c r="B221" s="47" t="str">
        <f>IF(A221="","",SUMIFS(Eksplikatsioon!F:F,Eksplikatsioon!A:A,AC221,Eksplikatsioon!C:C,Tabelid!E193))</f>
        <v/>
      </c>
      <c r="AC221" s="23" t="str">
        <f t="shared" ref="AC221:AC228" si="19">AC220</f>
        <v/>
      </c>
    </row>
    <row r="222" spans="1:29" x14ac:dyDescent="0.25">
      <c r="A222" s="21" t="str">
        <f>IF(A221="","",Tabelid!D194)</f>
        <v/>
      </c>
      <c r="B222" s="47" t="str">
        <f>IF(A222="","",SUMIFS(Eksplikatsioon!F:F,Eksplikatsioon!A:A,AC222,Eksplikatsioon!C:C,Tabelid!E194))</f>
        <v/>
      </c>
      <c r="AC222" s="23" t="str">
        <f t="shared" si="19"/>
        <v/>
      </c>
    </row>
    <row r="223" spans="1:29" x14ac:dyDescent="0.25">
      <c r="A223" s="21" t="str">
        <f>IF(A222="","",Tabelid!D195)</f>
        <v/>
      </c>
      <c r="B223" s="47" t="str">
        <f>IF(A223="","",SUM(B220:B222)+B228)</f>
        <v/>
      </c>
      <c r="AC223" s="23" t="str">
        <f t="shared" si="19"/>
        <v/>
      </c>
    </row>
    <row r="224" spans="1:29" x14ac:dyDescent="0.25">
      <c r="A224" s="21" t="str">
        <f>IF(A223="","",Tabelid!D196)</f>
        <v/>
      </c>
      <c r="B224" s="47" t="str">
        <f>IF(A224="","",SUMIFS(Eksplikatsioon!G:G,Eksplikatsioon!A:A,AC224))</f>
        <v/>
      </c>
      <c r="AC224" s="23" t="str">
        <f>AC223</f>
        <v/>
      </c>
    </row>
    <row r="225" spans="1:29" x14ac:dyDescent="0.25">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25">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25">
      <c r="A227" s="21" t="str">
        <f>IF(A226="","",Tabelid!D199)</f>
        <v/>
      </c>
      <c r="B227" s="47" t="str">
        <f>IF(A227="","",SUMIFS(Eksplikatsioon!F:F,Eksplikatsioon!A:A,AC227,Eksplikatsioon!C:C,Tabelid!E199))</f>
        <v/>
      </c>
      <c r="AC227" s="23" t="str">
        <f t="shared" si="19"/>
        <v/>
      </c>
    </row>
    <row r="228" spans="1:29" x14ac:dyDescent="0.25">
      <c r="A228" s="21" t="str">
        <f>IF(A227="","",Tabelid!D200)</f>
        <v/>
      </c>
      <c r="B228" s="47" t="str">
        <f>IF(A228="","",SUMIFS(Eksplikatsioon!F:F,Eksplikatsioon!A:A,AC228,Eksplikatsioon!C:C,Tabelid!E200))</f>
        <v/>
      </c>
      <c r="AC228" s="23" t="str">
        <f t="shared" si="19"/>
        <v/>
      </c>
    </row>
    <row r="229" spans="1:29" x14ac:dyDescent="0.25">
      <c r="A229" s="10" t="str">
        <f>IF(COUNTIF(Tabelid!G:G,TRUE)/10-Tabelid!H201&gt;0,MIN(Tabelid!F:F)+Tabelid!H201&amp;"."&amp;" Korrus","")</f>
        <v/>
      </c>
      <c r="AC229" s="23" t="str">
        <f>IFERROR(IF(FIND(".",A229)=3,LEFT(A229,2),LEFT(A229,1))*1,"")</f>
        <v/>
      </c>
    </row>
    <row r="230" spans="1:29" x14ac:dyDescent="0.25">
      <c r="A230" s="21" t="str">
        <f>IF(A229="","",Tabelid!D202)</f>
        <v/>
      </c>
      <c r="B230" s="47" t="str">
        <f>IF(A230="","",SUMIFS(Eksplikatsioon!F:F,Eksplikatsioon!A:A,AC230,Eksplikatsioon!C:C,Tabelid!E202))</f>
        <v/>
      </c>
      <c r="AC230" s="23" t="str">
        <f>AC229</f>
        <v/>
      </c>
    </row>
    <row r="231" spans="1:29" x14ac:dyDescent="0.25">
      <c r="A231" s="21" t="str">
        <f>IF(A230="","",Tabelid!D203)</f>
        <v/>
      </c>
      <c r="B231" s="47" t="str">
        <f>IF(A231="","",SUMIFS(Eksplikatsioon!F:F,Eksplikatsioon!A:A,AC231,Eksplikatsioon!C:C,Tabelid!E203))</f>
        <v/>
      </c>
      <c r="AC231" s="23" t="str">
        <f t="shared" ref="AC231:AC238" si="20">AC230</f>
        <v/>
      </c>
    </row>
    <row r="232" spans="1:29" x14ac:dyDescent="0.25">
      <c r="A232" s="21" t="str">
        <f>IF(A231="","",Tabelid!D204)</f>
        <v/>
      </c>
      <c r="B232" s="47" t="str">
        <f>IF(A232="","",SUMIFS(Eksplikatsioon!F:F,Eksplikatsioon!A:A,AC232,Eksplikatsioon!C:C,Tabelid!E204))</f>
        <v/>
      </c>
      <c r="AC232" s="23" t="str">
        <f t="shared" si="20"/>
        <v/>
      </c>
    </row>
    <row r="233" spans="1:29" x14ac:dyDescent="0.25">
      <c r="A233" s="21" t="str">
        <f>IF(A232="","",Tabelid!D205)</f>
        <v/>
      </c>
      <c r="B233" s="47" t="str">
        <f>IF(A233="","",SUM(B230:B232)+B238)</f>
        <v/>
      </c>
      <c r="AC233" s="23" t="str">
        <f t="shared" si="20"/>
        <v/>
      </c>
    </row>
    <row r="234" spans="1:29" x14ac:dyDescent="0.25">
      <c r="A234" s="21" t="str">
        <f>IF(A233="","",Tabelid!D206)</f>
        <v/>
      </c>
      <c r="B234" s="47" t="str">
        <f>IF(A234="","",SUMIFS(Eksplikatsioon!G:G,Eksplikatsioon!A:A,AC234))</f>
        <v/>
      </c>
      <c r="AC234" s="23" t="str">
        <f>AC233</f>
        <v/>
      </c>
    </row>
    <row r="235" spans="1:29" x14ac:dyDescent="0.25">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25">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25">
      <c r="A237" s="21" t="str">
        <f>IF(A236="","",Tabelid!D209)</f>
        <v/>
      </c>
      <c r="B237" s="47" t="str">
        <f>IF(A237="","",SUMIFS(Eksplikatsioon!F:F,Eksplikatsioon!A:A,AC237,Eksplikatsioon!C:C,Tabelid!E209))</f>
        <v/>
      </c>
      <c r="AC237" s="23" t="str">
        <f t="shared" si="20"/>
        <v/>
      </c>
    </row>
    <row r="238" spans="1:29" x14ac:dyDescent="0.25">
      <c r="A238" s="21" t="str">
        <f>IF(A237="","",Tabelid!D210)</f>
        <v/>
      </c>
      <c r="B238" s="47" t="str">
        <f>IF(A238="","",SUMIFS(Eksplikatsioon!F:F,Eksplikatsioon!A:A,AC238,Eksplikatsioon!C:C,Tabelid!E210))</f>
        <v/>
      </c>
      <c r="AC238" s="23" t="str">
        <f t="shared" si="20"/>
        <v/>
      </c>
    </row>
    <row r="239" spans="1:29" x14ac:dyDescent="0.25">
      <c r="A239" s="10" t="str">
        <f>IF(COUNTIF(Tabelid!G:G,TRUE)/10-Tabelid!H211&gt;0,MIN(Tabelid!F:F)+Tabelid!H211&amp;"."&amp;" Korrus","")</f>
        <v/>
      </c>
      <c r="AC239" s="23" t="str">
        <f>IFERROR(IF(FIND(".",A239)=3,LEFT(A239,2),LEFT(A239,1))*1,"")</f>
        <v/>
      </c>
    </row>
    <row r="240" spans="1:29" x14ac:dyDescent="0.25">
      <c r="A240" s="21" t="str">
        <f>IF(A239="","",Tabelid!D212)</f>
        <v/>
      </c>
      <c r="B240" s="47" t="str">
        <f>IF(A240="","",SUMIFS(Eksplikatsioon!F:F,Eksplikatsioon!A:A,AC240,Eksplikatsioon!C:C,Tabelid!E212))</f>
        <v/>
      </c>
      <c r="AC240" s="23" t="str">
        <f>AC239</f>
        <v/>
      </c>
    </row>
    <row r="241" spans="1:29" x14ac:dyDescent="0.25">
      <c r="A241" s="21" t="str">
        <f>IF(A240="","",Tabelid!D213)</f>
        <v/>
      </c>
      <c r="B241" s="47" t="str">
        <f>IF(A241="","",SUMIFS(Eksplikatsioon!F:F,Eksplikatsioon!A:A,AC241,Eksplikatsioon!C:C,Tabelid!E213))</f>
        <v/>
      </c>
      <c r="AC241" s="23" t="str">
        <f t="shared" ref="AC241:AC248" si="21">AC240</f>
        <v/>
      </c>
    </row>
    <row r="242" spans="1:29" x14ac:dyDescent="0.25">
      <c r="A242" s="21" t="str">
        <f>IF(A241="","",Tabelid!D214)</f>
        <v/>
      </c>
      <c r="B242" s="47" t="str">
        <f>IF(A242="","",SUMIFS(Eksplikatsioon!F:F,Eksplikatsioon!A:A,AC242,Eksplikatsioon!C:C,Tabelid!E214))</f>
        <v/>
      </c>
      <c r="AC242" s="23" t="str">
        <f t="shared" si="21"/>
        <v/>
      </c>
    </row>
    <row r="243" spans="1:29" x14ac:dyDescent="0.25">
      <c r="A243" s="21" t="str">
        <f>IF(A242="","",Tabelid!D215)</f>
        <v/>
      </c>
      <c r="B243" s="47" t="str">
        <f>IF(A243="","",SUM(B240:B242)+B248)</f>
        <v/>
      </c>
      <c r="AC243" s="23" t="str">
        <f t="shared" si="21"/>
        <v/>
      </c>
    </row>
    <row r="244" spans="1:29" x14ac:dyDescent="0.25">
      <c r="A244" s="21" t="str">
        <f>IF(A243="","",Tabelid!D216)</f>
        <v/>
      </c>
      <c r="B244" s="47" t="str">
        <f>IF(A244="","",SUMIFS(Eksplikatsioon!G:G,Eksplikatsioon!A:A,AC244))</f>
        <v/>
      </c>
      <c r="AC244" s="23" t="str">
        <f>AC243</f>
        <v/>
      </c>
    </row>
    <row r="245" spans="1:29" x14ac:dyDescent="0.25">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25">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25">
      <c r="A247" s="21" t="str">
        <f>IF(A246="","",Tabelid!D219)</f>
        <v/>
      </c>
      <c r="B247" s="47" t="str">
        <f>IF(A247="","",SUMIFS(Eksplikatsioon!F:F,Eksplikatsioon!A:A,AC247,Eksplikatsioon!C:C,Tabelid!E219))</f>
        <v/>
      </c>
      <c r="AC247" s="23" t="str">
        <f t="shared" si="21"/>
        <v/>
      </c>
    </row>
    <row r="248" spans="1:29" x14ac:dyDescent="0.25">
      <c r="A248" s="21" t="str">
        <f>IF(A247="","",Tabelid!D220)</f>
        <v/>
      </c>
      <c r="B248" s="47" t="str">
        <f>IF(A248="","",SUMIFS(Eksplikatsioon!F:F,Eksplikatsioon!A:A,AC248,Eksplikatsioon!C:C,Tabelid!E220))</f>
        <v/>
      </c>
      <c r="AC248" s="23" t="str">
        <f t="shared" si="21"/>
        <v/>
      </c>
    </row>
    <row r="249" spans="1:29" x14ac:dyDescent="0.25">
      <c r="A249" s="10" t="str">
        <f>IF(COUNTIF(Tabelid!G:G,TRUE)/10-Tabelid!H221&gt;0,MIN(Tabelid!F:F)+Tabelid!H221&amp;"."&amp;" Korrus","")</f>
        <v/>
      </c>
      <c r="AC249" s="23" t="str">
        <f>IFERROR(IF(FIND(".",A249)=3,LEFT(A249,2),LEFT(A249,1))*1,"")</f>
        <v/>
      </c>
    </row>
    <row r="250" spans="1:29" x14ac:dyDescent="0.25">
      <c r="A250" s="21" t="str">
        <f>IF(A249="","",Tabelid!D222)</f>
        <v/>
      </c>
      <c r="B250" s="47" t="str">
        <f>IF(A250="","",SUMIFS(Eksplikatsioon!F:F,Eksplikatsioon!A:A,AC250,Eksplikatsioon!C:C,Tabelid!E222))</f>
        <v/>
      </c>
      <c r="AC250" s="23" t="str">
        <f>AC249</f>
        <v/>
      </c>
    </row>
    <row r="251" spans="1:29" x14ac:dyDescent="0.25">
      <c r="A251" s="21" t="str">
        <f>IF(A250="","",Tabelid!D223)</f>
        <v/>
      </c>
      <c r="B251" s="47" t="str">
        <f>IF(A251="","",SUMIFS(Eksplikatsioon!F:F,Eksplikatsioon!A:A,AC251,Eksplikatsioon!C:C,Tabelid!E223))</f>
        <v/>
      </c>
      <c r="AC251" s="23" t="str">
        <f t="shared" ref="AC251:AC258" si="22">AC250</f>
        <v/>
      </c>
    </row>
    <row r="252" spans="1:29" x14ac:dyDescent="0.25">
      <c r="A252" s="21" t="str">
        <f>IF(A251="","",Tabelid!D224)</f>
        <v/>
      </c>
      <c r="B252" s="47" t="str">
        <f>IF(A252="","",SUMIFS(Eksplikatsioon!F:F,Eksplikatsioon!A:A,AC252,Eksplikatsioon!C:C,Tabelid!E224))</f>
        <v/>
      </c>
      <c r="AC252" s="23" t="str">
        <f t="shared" si="22"/>
        <v/>
      </c>
    </row>
    <row r="253" spans="1:29" x14ac:dyDescent="0.25">
      <c r="A253" s="21" t="str">
        <f>IF(A252="","",Tabelid!D225)</f>
        <v/>
      </c>
      <c r="B253" s="47" t="str">
        <f>IF(A253="","",SUM(B250:B252)+B258)</f>
        <v/>
      </c>
      <c r="AC253" s="23" t="str">
        <f t="shared" si="22"/>
        <v/>
      </c>
    </row>
    <row r="254" spans="1:29" x14ac:dyDescent="0.25">
      <c r="A254" s="21" t="str">
        <f>IF(A253="","",Tabelid!D226)</f>
        <v/>
      </c>
      <c r="B254" s="47" t="str">
        <f>IF(A254="","",SUMIFS(Eksplikatsioon!G:G,Eksplikatsioon!A:A,AC254))</f>
        <v/>
      </c>
      <c r="AC254" s="23" t="str">
        <f>AC253</f>
        <v/>
      </c>
    </row>
    <row r="255" spans="1:29" x14ac:dyDescent="0.25">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25">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25">
      <c r="A257" s="21" t="str">
        <f>IF(A256="","",Tabelid!D229)</f>
        <v/>
      </c>
      <c r="B257" s="47" t="str">
        <f>IF(A257="","",SUMIFS(Eksplikatsioon!F:F,Eksplikatsioon!A:A,AC257,Eksplikatsioon!C:C,Tabelid!E229))</f>
        <v/>
      </c>
      <c r="AC257" s="23" t="str">
        <f t="shared" si="22"/>
        <v/>
      </c>
    </row>
    <row r="258" spans="1:29" x14ac:dyDescent="0.25">
      <c r="A258" s="21" t="str">
        <f>IF(A257="","",Tabelid!D230)</f>
        <v/>
      </c>
      <c r="B258" s="47" t="str">
        <f>IF(A258="","",SUMIFS(Eksplikatsioon!F:F,Eksplikatsioon!A:A,AC258,Eksplikatsioon!C:C,Tabelid!E230))</f>
        <v/>
      </c>
      <c r="AC258" s="23" t="str">
        <f t="shared" si="22"/>
        <v/>
      </c>
    </row>
    <row r="259" spans="1:29" x14ac:dyDescent="0.25">
      <c r="A259" s="10" t="str">
        <f>IF(COUNTIF(Tabelid!G:G,TRUE)/10-Tabelid!H231&gt;0,MIN(Tabelid!F:F)+Tabelid!H231&amp;"."&amp;" Korrus","")</f>
        <v/>
      </c>
      <c r="AC259" s="23" t="str">
        <f>IFERROR(IF(FIND(".",A259)=3,LEFT(A259,2),LEFT(A259,1))*1,"")</f>
        <v/>
      </c>
    </row>
    <row r="260" spans="1:29" x14ac:dyDescent="0.25">
      <c r="A260" s="21" t="str">
        <f>IF(A259="","",Tabelid!D232)</f>
        <v/>
      </c>
      <c r="B260" s="47" t="str">
        <f>IF(A260="","",SUMIFS(Eksplikatsioon!F:F,Eksplikatsioon!A:A,AC260,Eksplikatsioon!C:C,Tabelid!E232))</f>
        <v/>
      </c>
      <c r="AC260" s="23" t="str">
        <f>AC259</f>
        <v/>
      </c>
    </row>
    <row r="261" spans="1:29" x14ac:dyDescent="0.25">
      <c r="A261" s="21" t="str">
        <f>IF(A260="","",Tabelid!D233)</f>
        <v/>
      </c>
      <c r="B261" s="47" t="str">
        <f>IF(A261="","",SUMIFS(Eksplikatsioon!F:F,Eksplikatsioon!A:A,AC261,Eksplikatsioon!C:C,Tabelid!E233))</f>
        <v/>
      </c>
      <c r="AC261" s="23" t="str">
        <f t="shared" ref="AC261:AC268" si="23">AC260</f>
        <v/>
      </c>
    </row>
    <row r="262" spans="1:29" x14ac:dyDescent="0.25">
      <c r="A262" s="21" t="str">
        <f>IF(A261="","",Tabelid!D234)</f>
        <v/>
      </c>
      <c r="B262" s="47" t="str">
        <f>IF(A262="","",SUMIFS(Eksplikatsioon!F:F,Eksplikatsioon!A:A,AC262,Eksplikatsioon!C:C,Tabelid!E234))</f>
        <v/>
      </c>
      <c r="AC262" s="23" t="str">
        <f t="shared" si="23"/>
        <v/>
      </c>
    </row>
    <row r="263" spans="1:29" x14ac:dyDescent="0.25">
      <c r="A263" s="21" t="str">
        <f>IF(A262="","",Tabelid!D235)</f>
        <v/>
      </c>
      <c r="B263" s="47" t="str">
        <f>IF(A263="","",SUM(B260:B262)+B268)</f>
        <v/>
      </c>
      <c r="AC263" s="23" t="str">
        <f t="shared" si="23"/>
        <v/>
      </c>
    </row>
    <row r="264" spans="1:29" x14ac:dyDescent="0.25">
      <c r="A264" s="21" t="str">
        <f>IF(A263="","",Tabelid!D236)</f>
        <v/>
      </c>
      <c r="B264" s="47" t="str">
        <f>IF(A264="","",SUMIFS(Eksplikatsioon!G:G,Eksplikatsioon!A:A,AC264))</f>
        <v/>
      </c>
      <c r="AC264" s="23" t="str">
        <f>AC263</f>
        <v/>
      </c>
    </row>
    <row r="265" spans="1:29" x14ac:dyDescent="0.25">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25">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25">
      <c r="A267" s="21" t="str">
        <f>IF(A266="","",Tabelid!D239)</f>
        <v/>
      </c>
      <c r="B267" s="47" t="str">
        <f>IF(A267="","",SUMIFS(Eksplikatsioon!F:F,Eksplikatsioon!A:A,AC267,Eksplikatsioon!C:C,Tabelid!E239))</f>
        <v/>
      </c>
      <c r="AC267" s="23" t="str">
        <f t="shared" si="23"/>
        <v/>
      </c>
    </row>
    <row r="268" spans="1:29" x14ac:dyDescent="0.25">
      <c r="A268" s="21" t="str">
        <f>IF(A267="","",Tabelid!D240)</f>
        <v/>
      </c>
      <c r="B268" s="47" t="str">
        <f>IF(A268="","",SUMIFS(Eksplikatsioon!F:F,Eksplikatsioon!A:A,AC268,Eksplikatsioon!C:C,Tabelid!E240))</f>
        <v/>
      </c>
      <c r="AC268" s="23" t="str">
        <f t="shared" si="23"/>
        <v/>
      </c>
    </row>
    <row r="269" spans="1:29" x14ac:dyDescent="0.25">
      <c r="A269" s="10" t="str">
        <f>IF(COUNTIF(Tabelid!G:G,TRUE)/10-Tabelid!H241&gt;0,MIN(Tabelid!F:F)+Tabelid!H241&amp;"."&amp;" Korrus","")</f>
        <v/>
      </c>
      <c r="AC269" s="23" t="str">
        <f>IFERROR(IF(FIND(".",A269)=3,LEFT(A269,2),LEFT(A269,1))*1,"")</f>
        <v/>
      </c>
    </row>
    <row r="270" spans="1:29" x14ac:dyDescent="0.25">
      <c r="A270" s="21" t="str">
        <f>IF(A269="","",Tabelid!D242)</f>
        <v/>
      </c>
      <c r="B270" s="47" t="str">
        <f>IF(A270="","",SUMIFS(Eksplikatsioon!F:F,Eksplikatsioon!A:A,AC270,Eksplikatsioon!C:C,Tabelid!E242))</f>
        <v/>
      </c>
      <c r="AC270" s="23" t="str">
        <f>AC269</f>
        <v/>
      </c>
    </row>
    <row r="271" spans="1:29" x14ac:dyDescent="0.25">
      <c r="A271" s="21" t="str">
        <f>IF(A270="","",Tabelid!D243)</f>
        <v/>
      </c>
      <c r="B271" s="47" t="str">
        <f>IF(A271="","",SUMIFS(Eksplikatsioon!F:F,Eksplikatsioon!A:A,AC271,Eksplikatsioon!C:C,Tabelid!E243))</f>
        <v/>
      </c>
      <c r="AC271" s="23" t="str">
        <f t="shared" ref="AC271:AC278" si="24">AC270</f>
        <v/>
      </c>
    </row>
    <row r="272" spans="1:29" x14ac:dyDescent="0.25">
      <c r="A272" s="21" t="str">
        <f>IF(A271="","",Tabelid!D244)</f>
        <v/>
      </c>
      <c r="B272" s="47" t="str">
        <f>IF(A272="","",SUMIFS(Eksplikatsioon!F:F,Eksplikatsioon!A:A,AC272,Eksplikatsioon!C:C,Tabelid!E244))</f>
        <v/>
      </c>
      <c r="AC272" s="23" t="str">
        <f t="shared" si="24"/>
        <v/>
      </c>
    </row>
    <row r="273" spans="1:29" x14ac:dyDescent="0.25">
      <c r="A273" s="21" t="str">
        <f>IF(A272="","",Tabelid!D245)</f>
        <v/>
      </c>
      <c r="B273" s="47" t="str">
        <f>IF(A273="","",SUM(B270:B272)+B278)</f>
        <v/>
      </c>
      <c r="AC273" s="23" t="str">
        <f t="shared" si="24"/>
        <v/>
      </c>
    </row>
    <row r="274" spans="1:29" x14ac:dyDescent="0.25">
      <c r="A274" s="21" t="str">
        <f>IF(A273="","",Tabelid!D246)</f>
        <v/>
      </c>
      <c r="B274" s="47" t="str">
        <f>IF(A274="","",SUMIFS(Eksplikatsioon!G:G,Eksplikatsioon!A:A,AC274))</f>
        <v/>
      </c>
      <c r="AC274" s="23" t="str">
        <f>AC273</f>
        <v/>
      </c>
    </row>
    <row r="275" spans="1:29" x14ac:dyDescent="0.25">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25">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25">
      <c r="A277" s="21" t="str">
        <f>IF(A276="","",Tabelid!D249)</f>
        <v/>
      </c>
      <c r="B277" s="47" t="str">
        <f>IF(A277="","",SUMIFS(Eksplikatsioon!F:F,Eksplikatsioon!A:A,AC277,Eksplikatsioon!C:C,Tabelid!E249))</f>
        <v/>
      </c>
      <c r="AC277" s="23" t="str">
        <f t="shared" si="24"/>
        <v/>
      </c>
    </row>
    <row r="278" spans="1:29" x14ac:dyDescent="0.25">
      <c r="A278" s="21" t="str">
        <f>IF(A277="","",Tabelid!D250)</f>
        <v/>
      </c>
      <c r="B278" s="47" t="str">
        <f>IF(A278="","",SUMIFS(Eksplikatsioon!F:F,Eksplikatsioon!A:A,AC278,Eksplikatsioon!C:C,Tabelid!E250))</f>
        <v/>
      </c>
      <c r="AC278" s="23" t="str">
        <f t="shared" si="24"/>
        <v/>
      </c>
    </row>
    <row r="279" spans="1:29" x14ac:dyDescent="0.25">
      <c r="A279" s="10" t="str">
        <f>IF(COUNTIF(Tabelid!G:G,TRUE)/10-Tabelid!H251&gt;0,MIN(Tabelid!F:F)+Tabelid!H251&amp;"."&amp;" Korrus","")</f>
        <v/>
      </c>
      <c r="AC279" s="23" t="str">
        <f>IFERROR(IF(FIND(".",A279)=3,LEFT(A279,2),LEFT(A279,1))*1,"")</f>
        <v/>
      </c>
    </row>
    <row r="280" spans="1:29" x14ac:dyDescent="0.25">
      <c r="A280" s="21" t="str">
        <f>IF(A279="","",Tabelid!D252)</f>
        <v/>
      </c>
      <c r="B280" s="47" t="str">
        <f>IF(A280="","",SUMIFS(Eksplikatsioon!F:F,Eksplikatsioon!A:A,AC280,Eksplikatsioon!C:C,Tabelid!E252))</f>
        <v/>
      </c>
      <c r="AC280" s="23" t="str">
        <f>AC279</f>
        <v/>
      </c>
    </row>
    <row r="281" spans="1:29" x14ac:dyDescent="0.25">
      <c r="A281" s="21" t="str">
        <f>IF(A280="","",Tabelid!D253)</f>
        <v/>
      </c>
      <c r="B281" s="47" t="str">
        <f>IF(A281="","",SUMIFS(Eksplikatsioon!F:F,Eksplikatsioon!A:A,AC281,Eksplikatsioon!C:C,Tabelid!E253))</f>
        <v/>
      </c>
      <c r="AC281" s="23" t="str">
        <f t="shared" ref="AC281:AC288" si="25">AC280</f>
        <v/>
      </c>
    </row>
    <row r="282" spans="1:29" x14ac:dyDescent="0.25">
      <c r="A282" s="21" t="str">
        <f>IF(A281="","",Tabelid!D254)</f>
        <v/>
      </c>
      <c r="B282" s="47" t="str">
        <f>IF(A282="","",SUMIFS(Eksplikatsioon!F:F,Eksplikatsioon!A:A,AC282,Eksplikatsioon!C:C,Tabelid!E254))</f>
        <v/>
      </c>
      <c r="AC282" s="23" t="str">
        <f t="shared" si="25"/>
        <v/>
      </c>
    </row>
    <row r="283" spans="1:29" x14ac:dyDescent="0.25">
      <c r="A283" s="21" t="str">
        <f>IF(A282="","",Tabelid!D255)</f>
        <v/>
      </c>
      <c r="B283" s="47" t="str">
        <f>IF(A283="","",SUM(B280:B282)+B288)</f>
        <v/>
      </c>
      <c r="AC283" s="23" t="str">
        <f t="shared" si="25"/>
        <v/>
      </c>
    </row>
    <row r="284" spans="1:29" x14ac:dyDescent="0.25">
      <c r="A284" s="21" t="str">
        <f>IF(A283="","",Tabelid!D256)</f>
        <v/>
      </c>
      <c r="B284" s="47" t="str">
        <f>IF(A284="","",SUMIFS(Eksplikatsioon!G:G,Eksplikatsioon!A:A,AC284))</f>
        <v/>
      </c>
      <c r="AC284" s="23" t="str">
        <f>AC283</f>
        <v/>
      </c>
    </row>
    <row r="285" spans="1:29" x14ac:dyDescent="0.25">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25">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25">
      <c r="A287" s="21" t="str">
        <f>IF(A286="","",Tabelid!D259)</f>
        <v/>
      </c>
      <c r="B287" s="47" t="str">
        <f>IF(A287="","",SUMIFS(Eksplikatsioon!F:F,Eksplikatsioon!A:A,AC287,Eksplikatsioon!C:C,Tabelid!E259))</f>
        <v/>
      </c>
      <c r="AC287" s="23" t="str">
        <f t="shared" si="25"/>
        <v/>
      </c>
    </row>
    <row r="288" spans="1:29" x14ac:dyDescent="0.25">
      <c r="A288" s="21" t="str">
        <f>IF(A287="","",Tabelid!D260)</f>
        <v/>
      </c>
      <c r="B288" s="47" t="str">
        <f>IF(A288="","",SUMIFS(Eksplikatsioon!F:F,Eksplikatsioon!A:A,AC288,Eksplikatsioon!C:C,Tabelid!E260))</f>
        <v/>
      </c>
      <c r="AC288" s="23" t="str">
        <f t="shared" si="25"/>
        <v/>
      </c>
    </row>
  </sheetData>
  <sheetProtection algorithmName="SHA-512" hashValue="14thfLwQ5aU7huNim/40Zx+r+KkZ+f6p8LqCLJksQ9cfVpQmw/TdubkYPsNsSIiK5jL7BMM2pBlf8bhO9xxZrg==" saltValue="m+5RH702hVkluU2bCz7Q/g==" spinCount="100000" sheet="1" objects="1" scenarios="1"/>
  <conditionalFormatting sqref="B35:B36 B45:B46 B55:B56 B65:B66 B75:B76 B85:B86 B95:B96 B105:B106 B115:B116 B125:B126 B135:B136 B145:B146 B155:B156 B165:B166 B175:B176 B185:B186 B195:B196 B205:B206 B215:B216 B225:B226 B235:B236 B245:B246 B255:B256 B265:B266 B275:B276 B285:B286 C4:AA5 D45:AA46 D285:AA286 D275:AA276 D265:AA266 D255:AA256 D245:AA246 D235:AA236 D225:AA226 D215:AA216 D205:AA206 D195:AA196 D185:AA186 D175:AA176 D165:AA166 D155:AA156 D145:AA146 D135:AA136 D125:AA126 D115:AA116 D105:AA106 D95:AA96 D85:AA86 D75:AA76 D65:AA66 D55:AA56 D35:AA36 B13:B26">
    <cfRule type="expression" dxfId="55" priority="5">
      <formula>AND(NOT(A4=""),$B4="")</formula>
    </cfRule>
  </conditionalFormatting>
  <conditionalFormatting sqref="B4">
    <cfRule type="expression" dxfId="54" priority="3">
      <formula>AND(NOT(A4=""),$B4="")</formula>
    </cfRule>
  </conditionalFormatting>
  <conditionalFormatting sqref="B5">
    <cfRule type="expression" dxfId="53" priority="2">
      <formula>AND(NOT(A5=""),$B5="")</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5" activePane="bottomLeft" state="frozen"/>
      <selection pane="bottomLeft"/>
    </sheetView>
  </sheetViews>
  <sheetFormatPr defaultColWidth="9.140625" defaultRowHeight="15" outlineLevelCol="2" x14ac:dyDescent="0.25"/>
  <cols>
    <col min="1" max="1" width="9.140625" style="11" customWidth="1"/>
    <col min="2" max="2" width="9.85546875" style="15" customWidth="1"/>
    <col min="3" max="3" width="42.7109375" style="11" bestFit="1" customWidth="1"/>
    <col min="4" max="4" width="23.28515625" style="11" bestFit="1" customWidth="1"/>
    <col min="5" max="5" width="35.42578125" style="11" bestFit="1" customWidth="1"/>
    <col min="6" max="6" width="13.85546875" style="47" bestFit="1" customWidth="1"/>
    <col min="7" max="7" width="12.28515625" style="47" bestFit="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15</v>
      </c>
      <c r="B1" s="13" t="str">
        <f>IF('Hoone üldandmed'!B2="","",'Hoone üldandmed'!B2)</f>
        <v>Tallinna mnt 14, Rapla</v>
      </c>
      <c r="H1" s="33"/>
    </row>
    <row r="2" spans="1:37" x14ac:dyDescent="0.25">
      <c r="A2" s="10"/>
      <c r="B2" s="20"/>
      <c r="H2" s="33"/>
    </row>
    <row r="3" spans="1:37" x14ac:dyDescent="0.25">
      <c r="A3" s="61" t="s">
        <v>76</v>
      </c>
      <c r="B3" s="62" t="s">
        <v>77</v>
      </c>
      <c r="C3" s="61" t="s">
        <v>78</v>
      </c>
      <c r="D3" s="63" t="s">
        <v>79</v>
      </c>
      <c r="E3" s="63" t="s">
        <v>80</v>
      </c>
      <c r="F3" s="63" t="s">
        <v>81</v>
      </c>
      <c r="G3" s="64" t="s">
        <v>82</v>
      </c>
      <c r="H3" s="61" t="s">
        <v>83</v>
      </c>
      <c r="I3" s="61"/>
      <c r="J3" s="61"/>
      <c r="K3" s="61"/>
      <c r="L3" s="61"/>
      <c r="M3" s="61"/>
      <c r="O3" s="31" t="s">
        <v>84</v>
      </c>
      <c r="P3" s="31"/>
      <c r="Q3" s="31"/>
      <c r="R3" s="31"/>
      <c r="S3" s="31"/>
      <c r="T3" s="31"/>
      <c r="U3" s="31"/>
      <c r="V3" s="31"/>
      <c r="W3" s="31"/>
      <c r="X3" s="31"/>
      <c r="Y3" s="31"/>
      <c r="Z3" s="31"/>
      <c r="AA3" s="31"/>
      <c r="AB3" s="31"/>
      <c r="AC3" s="31"/>
      <c r="AD3" s="31"/>
      <c r="AE3" s="31"/>
      <c r="AF3" s="31"/>
      <c r="AG3" s="31"/>
    </row>
    <row r="4" spans="1:37" ht="43.5" customHeight="1" x14ac:dyDescent="0.25">
      <c r="A4" s="16" t="s">
        <v>85</v>
      </c>
      <c r="B4" s="17" t="s">
        <v>86</v>
      </c>
      <c r="C4" s="16" t="s">
        <v>87</v>
      </c>
      <c r="D4" s="16" t="s">
        <v>88</v>
      </c>
      <c r="E4" s="16" t="s">
        <v>89</v>
      </c>
      <c r="F4" s="48" t="s">
        <v>90</v>
      </c>
      <c r="G4" s="48" t="s">
        <v>91</v>
      </c>
      <c r="H4" s="16" t="s">
        <v>92</v>
      </c>
      <c r="I4" s="16" t="s">
        <v>93</v>
      </c>
      <c r="J4" s="104" t="s">
        <v>94</v>
      </c>
      <c r="K4" s="16" t="s">
        <v>2</v>
      </c>
      <c r="L4" s="16" t="s">
        <v>3</v>
      </c>
      <c r="M4" s="16" t="s">
        <v>95</v>
      </c>
      <c r="N4" s="16"/>
      <c r="O4" s="28" t="str">
        <f ca="1">IF(INDIRECT("'Lepingu lisa'!R"&amp;COLUMN()-10&amp;"C49",FALSE)="","",INDIRECT("'Lepingu lisa'!R"&amp;COLUMN()-12&amp;"C49",FALSE))</f>
        <v>Rahandusministeerium</v>
      </c>
      <c r="P4" s="28" t="str">
        <f t="shared" ref="P4:AG4" ca="1" si="0">IF(INDIRECT("'Lepingu lisa'!R"&amp;COLUMN()-10&amp;"C49",FALSE)="","",INDIRECT("'Lepingu lisa'!R"&amp;COLUMN()-12&amp;"C49",FALSE))</f>
        <v>OÜ Mari Lilleäri</v>
      </c>
      <c r="Q4" s="28" t="str">
        <f t="shared" ca="1" si="0"/>
        <v>Eesti Töötukassa</v>
      </c>
      <c r="R4" s="28" t="str">
        <f t="shared" ca="1" si="0"/>
        <v>Aktiivne vakantsus</v>
      </c>
      <c r="S4" s="28" t="str">
        <f t="shared" ca="1" si="0"/>
        <v/>
      </c>
      <c r="T4" s="28" t="str">
        <f t="shared" ca="1" si="0"/>
        <v/>
      </c>
      <c r="U4" s="28" t="str">
        <f t="shared" ca="1" si="0"/>
        <v/>
      </c>
      <c r="V4" s="28" t="str">
        <f t="shared" ca="1" si="0"/>
        <v/>
      </c>
      <c r="W4" s="28" t="str">
        <f t="shared" ca="1" si="0"/>
        <v/>
      </c>
      <c r="X4" s="28" t="str">
        <f t="shared" ca="1" si="0"/>
        <v/>
      </c>
      <c r="Y4" s="28" t="str">
        <f t="shared" ca="1" si="0"/>
        <v/>
      </c>
      <c r="Z4" s="28" t="str">
        <f t="shared" ca="1" si="0"/>
        <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25">
      <c r="A5" s="18" t="s">
        <v>20</v>
      </c>
      <c r="B5" s="19" t="s">
        <v>96</v>
      </c>
      <c r="C5" s="18" t="s">
        <v>97</v>
      </c>
      <c r="D5" s="18" t="s">
        <v>98</v>
      </c>
      <c r="E5" s="18" t="s">
        <v>99</v>
      </c>
      <c r="F5" s="49">
        <v>117</v>
      </c>
      <c r="G5" s="49">
        <v>114.8</v>
      </c>
      <c r="H5" s="18" t="s">
        <v>100</v>
      </c>
      <c r="I5" s="11" t="str">
        <f>LEFT(Tabel1[[#This Row],[Ruumi tüüp (TALO Tüüpruumide nimestik)]],2)</f>
        <v>91</v>
      </c>
      <c r="J5" s="22" t="s">
        <v>101</v>
      </c>
      <c r="K5" s="18"/>
      <c r="L5" s="11" t="str">
        <f>IFERROR(VLOOKUP(Tabel1[[#This Row],[Üürnik]],'Lepingu lisa'!$AW$3:$AX$22,2,FALSE),"")</f>
        <v/>
      </c>
      <c r="M5" s="11" t="str">
        <f>IFERROR(VLOOKUP(Tabel1[[#This Row],[Jaotus]],Tabelid!L:M,2,FALSE),"")</f>
        <v>MUU_OTHER</v>
      </c>
      <c r="N5" s="11"/>
      <c r="O5" s="32">
        <v>84</v>
      </c>
      <c r="P5" s="32">
        <v>1</v>
      </c>
      <c r="Q5" s="32">
        <v>10</v>
      </c>
      <c r="R5" s="32">
        <v>5</v>
      </c>
      <c r="S5" s="32"/>
      <c r="T5" s="32"/>
      <c r="U5" s="32"/>
      <c r="V5" s="32"/>
      <c r="W5" s="32"/>
      <c r="X5" s="32"/>
      <c r="Y5" s="32"/>
      <c r="Z5" s="32"/>
      <c r="AA5" s="32"/>
      <c r="AB5" s="32"/>
      <c r="AC5" s="32"/>
      <c r="AD5" s="32"/>
      <c r="AE5" s="32"/>
      <c r="AF5" s="32"/>
      <c r="AG5" s="32"/>
    </row>
    <row r="6" spans="1:37" x14ac:dyDescent="0.25">
      <c r="A6" s="18" t="s">
        <v>20</v>
      </c>
      <c r="B6" s="19" t="s">
        <v>102</v>
      </c>
      <c r="C6" s="18" t="s">
        <v>103</v>
      </c>
      <c r="D6" s="18" t="s">
        <v>104</v>
      </c>
      <c r="E6" s="18" t="s">
        <v>105</v>
      </c>
      <c r="F6" s="49">
        <v>2</v>
      </c>
      <c r="G6" s="49">
        <v>2</v>
      </c>
      <c r="H6" s="18"/>
      <c r="I6" s="11" t="str">
        <f>LEFT(Tabel1[[#This Row],[Ruumi tüüp (TALO Tüüpruumide nimestik)]],2)</f>
        <v>92</v>
      </c>
      <c r="J6" s="22"/>
      <c r="K6" s="18"/>
      <c r="L6" s="11" t="str">
        <f>IFERROR(VLOOKUP(Tabel1[[#This Row],[Üürnik]],'Lepingu lisa'!$AW$3:$AX$22,2,FALSE),"")</f>
        <v/>
      </c>
      <c r="M6" s="11" t="str">
        <f>IFERROR(VLOOKUP(Tabel1[[#This Row],[Jaotus]],Tabelid!L:M,2,FALSE),"")</f>
        <v/>
      </c>
      <c r="N6" s="11"/>
      <c r="O6" s="32"/>
      <c r="P6" s="32"/>
      <c r="Q6" s="32"/>
      <c r="R6" s="32"/>
      <c r="S6" s="32"/>
      <c r="T6" s="32"/>
      <c r="U6" s="32"/>
      <c r="V6" s="32"/>
      <c r="W6" s="32"/>
      <c r="X6" s="32"/>
      <c r="Y6" s="32"/>
      <c r="Z6" s="32"/>
      <c r="AA6" s="32"/>
      <c r="AB6" s="32"/>
      <c r="AC6" s="32"/>
      <c r="AD6" s="32"/>
      <c r="AE6" s="32"/>
      <c r="AF6" s="32"/>
      <c r="AG6" s="32"/>
    </row>
    <row r="7" spans="1:37" x14ac:dyDescent="0.25">
      <c r="A7" s="18" t="s">
        <v>20</v>
      </c>
      <c r="B7" s="19" t="s">
        <v>106</v>
      </c>
      <c r="C7" s="18" t="s">
        <v>103</v>
      </c>
      <c r="D7" s="18" t="s">
        <v>107</v>
      </c>
      <c r="E7" s="18" t="s">
        <v>105</v>
      </c>
      <c r="F7" s="49">
        <v>3.7</v>
      </c>
      <c r="G7" s="49">
        <v>3.7</v>
      </c>
      <c r="H7" s="18"/>
      <c r="I7" s="11" t="str">
        <f>LEFT(Tabel1[[#This Row],[Ruumi tüüp (TALO Tüüpruumide nimestik)]],2)</f>
        <v>92</v>
      </c>
      <c r="J7" s="22"/>
      <c r="K7" s="18"/>
      <c r="L7" s="11" t="str">
        <f>IFERROR(VLOOKUP(Tabel1[[#This Row],[Üürnik]],'Lepingu lisa'!$AW$3:$AX$22,2,FALSE),"")</f>
        <v/>
      </c>
      <c r="M7" s="11" t="str">
        <f>IFERROR(VLOOKUP(Tabel1[[#This Row],[Jaotus]],Tabelid!L:M,2,FALSE),"")</f>
        <v/>
      </c>
      <c r="N7" s="11"/>
      <c r="O7" s="32"/>
      <c r="P7" s="32"/>
      <c r="Q7" s="32"/>
      <c r="R7" s="32"/>
      <c r="S7" s="32"/>
      <c r="T7" s="32"/>
      <c r="U7" s="32"/>
      <c r="V7" s="32"/>
      <c r="W7" s="32"/>
      <c r="X7" s="32"/>
      <c r="Y7" s="32"/>
      <c r="Z7" s="32"/>
      <c r="AA7" s="32"/>
      <c r="AB7" s="32"/>
      <c r="AC7" s="32"/>
      <c r="AD7" s="32"/>
      <c r="AE7" s="32"/>
      <c r="AF7" s="32"/>
      <c r="AG7" s="32"/>
    </row>
    <row r="8" spans="1:37" x14ac:dyDescent="0.25">
      <c r="A8" s="18" t="s">
        <v>20</v>
      </c>
      <c r="B8" s="19" t="s">
        <v>108</v>
      </c>
      <c r="C8" s="18" t="s">
        <v>109</v>
      </c>
      <c r="D8" s="18" t="s">
        <v>110</v>
      </c>
      <c r="E8" s="18" t="s">
        <v>111</v>
      </c>
      <c r="F8" s="49">
        <v>0.8</v>
      </c>
      <c r="G8" s="49">
        <v>0.8</v>
      </c>
      <c r="H8" s="18"/>
      <c r="I8" s="11" t="str">
        <f>LEFT(Tabel1[[#This Row],[Ruumi tüüp (TALO Tüüpruumide nimestik)]],2)</f>
        <v>97</v>
      </c>
      <c r="J8" s="22"/>
      <c r="K8" s="18"/>
      <c r="L8" s="11" t="str">
        <f>IFERROR(VLOOKUP(Tabel1[[#This Row],[Üürnik]],'Lepingu lisa'!$AW$3:$AX$22,2,FALSE),"")</f>
        <v/>
      </c>
      <c r="M8" s="11" t="str">
        <f>IFERROR(VLOOKUP(Tabel1[[#This Row],[Jaotus]],Tabelid!L:M,2,FALSE),"")</f>
        <v/>
      </c>
      <c r="N8" s="11"/>
      <c r="O8" s="32"/>
      <c r="P8" s="32"/>
      <c r="Q8" s="32"/>
      <c r="R8" s="32"/>
      <c r="S8" s="32"/>
      <c r="T8" s="32"/>
      <c r="U8" s="32"/>
      <c r="V8" s="32"/>
      <c r="W8" s="32"/>
      <c r="X8" s="32"/>
      <c r="Y8" s="32"/>
      <c r="Z8" s="32"/>
      <c r="AA8" s="32"/>
      <c r="AB8" s="32"/>
      <c r="AC8" s="32"/>
      <c r="AD8" s="32"/>
      <c r="AE8" s="32"/>
      <c r="AF8" s="32"/>
      <c r="AG8" s="32"/>
    </row>
    <row r="9" spans="1:37" x14ac:dyDescent="0.25">
      <c r="A9" s="18" t="s">
        <v>20</v>
      </c>
      <c r="B9" s="19" t="s">
        <v>112</v>
      </c>
      <c r="C9" s="18" t="s">
        <v>97</v>
      </c>
      <c r="D9" s="18" t="s">
        <v>113</v>
      </c>
      <c r="E9" s="18" t="s">
        <v>114</v>
      </c>
      <c r="F9" s="49">
        <v>11</v>
      </c>
      <c r="G9" s="49">
        <v>10.8</v>
      </c>
      <c r="H9" s="18" t="s">
        <v>115</v>
      </c>
      <c r="I9" s="11" t="str">
        <f>LEFT(Tabel1[[#This Row],[Ruumi tüüp (TALO Tüüpruumide nimestik)]],2)</f>
        <v>72</v>
      </c>
      <c r="J9" s="22" t="s">
        <v>116</v>
      </c>
      <c r="K9" s="18"/>
      <c r="L9" s="11" t="str">
        <f>IFERROR(VLOOKUP(Tabel1[[#This Row],[Üürnik]],'Lepingu lisa'!$AW$3:$AX$22,2,FALSE),"")</f>
        <v/>
      </c>
      <c r="M9" s="11" t="str">
        <f>IFERROR(VLOOKUP(Tabel1[[#This Row],[Jaotus]],Tabelid!L:M,2,FALSE),"")</f>
        <v>MUU_FLOOR</v>
      </c>
      <c r="N9" s="11"/>
      <c r="O9" s="32">
        <v>1</v>
      </c>
      <c r="P9" s="32">
        <v>0</v>
      </c>
      <c r="Q9" s="32"/>
      <c r="R9" s="32">
        <v>1</v>
      </c>
      <c r="S9" s="32"/>
      <c r="T9" s="32"/>
      <c r="U9" s="32"/>
      <c r="V9" s="32"/>
      <c r="W9" s="32"/>
      <c r="X9" s="32"/>
      <c r="Y9" s="32"/>
      <c r="Z9" s="32"/>
      <c r="AA9" s="32"/>
      <c r="AB9" s="32"/>
      <c r="AC9" s="32"/>
      <c r="AD9" s="32"/>
      <c r="AE9" s="32"/>
      <c r="AF9" s="32"/>
      <c r="AG9" s="32"/>
    </row>
    <row r="10" spans="1:37" x14ac:dyDescent="0.25">
      <c r="A10" s="18" t="s">
        <v>20</v>
      </c>
      <c r="B10" s="19" t="s">
        <v>117</v>
      </c>
      <c r="C10" s="18" t="s">
        <v>97</v>
      </c>
      <c r="D10" s="18" t="s">
        <v>113</v>
      </c>
      <c r="E10" s="18" t="s">
        <v>114</v>
      </c>
      <c r="F10" s="49">
        <v>7.1</v>
      </c>
      <c r="G10" s="49">
        <v>6.9</v>
      </c>
      <c r="H10" s="18" t="s">
        <v>115</v>
      </c>
      <c r="I10" s="11" t="str">
        <f>LEFT(Tabel1[[#This Row],[Ruumi tüüp (TALO Tüüpruumide nimestik)]],2)</f>
        <v>72</v>
      </c>
      <c r="J10" s="22" t="s">
        <v>116</v>
      </c>
      <c r="K10" s="18"/>
      <c r="L10" s="11" t="str">
        <f>IFERROR(VLOOKUP(Tabel1[[#This Row],[Üürnik]],'Lepingu lisa'!$AW$3:$AX$22,2,FALSE),"")</f>
        <v/>
      </c>
      <c r="M10" s="11" t="str">
        <f>IFERROR(VLOOKUP(Tabel1[[#This Row],[Jaotus]],Tabelid!L:M,2,FALSE),"")</f>
        <v>MUU_FLOOR</v>
      </c>
      <c r="N10" s="11"/>
      <c r="O10" s="32">
        <v>1</v>
      </c>
      <c r="P10" s="32">
        <v>0</v>
      </c>
      <c r="Q10" s="32"/>
      <c r="R10" s="32">
        <v>1</v>
      </c>
      <c r="S10" s="32"/>
      <c r="T10" s="32"/>
      <c r="U10" s="32"/>
      <c r="V10" s="32"/>
      <c r="W10" s="32"/>
      <c r="X10" s="32"/>
      <c r="Y10" s="32"/>
      <c r="Z10" s="32"/>
      <c r="AA10" s="32"/>
      <c r="AB10" s="32"/>
      <c r="AC10" s="32"/>
      <c r="AD10" s="32"/>
      <c r="AE10" s="32"/>
      <c r="AF10" s="32"/>
      <c r="AG10" s="32"/>
    </row>
    <row r="11" spans="1:37" x14ac:dyDescent="0.25">
      <c r="A11" s="18" t="s">
        <v>20</v>
      </c>
      <c r="B11" s="19" t="s">
        <v>118</v>
      </c>
      <c r="C11" s="18" t="s">
        <v>97</v>
      </c>
      <c r="D11" s="18" t="s">
        <v>119</v>
      </c>
      <c r="E11" s="18" t="s">
        <v>120</v>
      </c>
      <c r="F11" s="49">
        <v>1.2</v>
      </c>
      <c r="G11" s="49">
        <v>1.1000000000000001</v>
      </c>
      <c r="H11" s="18" t="s">
        <v>115</v>
      </c>
      <c r="I11" s="11" t="str">
        <f>LEFT(Tabel1[[#This Row],[Ruumi tüüp (TALO Tüüpruumide nimestik)]],2)</f>
        <v>73</v>
      </c>
      <c r="J11" s="22" t="s">
        <v>116</v>
      </c>
      <c r="K11" s="18"/>
      <c r="L11" s="11" t="str">
        <f>IFERROR(VLOOKUP(Tabel1[[#This Row],[Üürnik]],'Lepingu lisa'!$AW$3:$AX$22,2,FALSE),"")</f>
        <v/>
      </c>
      <c r="M11" s="11" t="str">
        <f>IFERROR(VLOOKUP(Tabel1[[#This Row],[Jaotus]],Tabelid!L:M,2,FALSE),"")</f>
        <v>MUU_FLOOR</v>
      </c>
      <c r="N11" s="11"/>
      <c r="O11" s="32">
        <v>1</v>
      </c>
      <c r="P11" s="32">
        <v>0</v>
      </c>
      <c r="Q11" s="32"/>
      <c r="R11" s="32">
        <v>1</v>
      </c>
      <c r="S11" s="32"/>
      <c r="T11" s="32"/>
      <c r="U11" s="32"/>
      <c r="V11" s="32"/>
      <c r="W11" s="32"/>
      <c r="X11" s="32"/>
      <c r="Y11" s="32"/>
      <c r="Z11" s="32"/>
      <c r="AA11" s="32"/>
      <c r="AB11" s="32"/>
      <c r="AC11" s="32"/>
      <c r="AD11" s="32"/>
      <c r="AE11" s="32"/>
      <c r="AF11" s="32"/>
      <c r="AG11" s="32"/>
    </row>
    <row r="12" spans="1:37" x14ac:dyDescent="0.25">
      <c r="A12" s="18" t="s">
        <v>20</v>
      </c>
      <c r="B12" s="19" t="s">
        <v>121</v>
      </c>
      <c r="C12" s="18" t="s">
        <v>97</v>
      </c>
      <c r="D12" s="18" t="s">
        <v>119</v>
      </c>
      <c r="E12" s="18" t="s">
        <v>120</v>
      </c>
      <c r="F12" s="49">
        <v>1.2</v>
      </c>
      <c r="G12" s="49">
        <v>1.1000000000000001</v>
      </c>
      <c r="H12" s="18" t="s">
        <v>115</v>
      </c>
      <c r="I12" s="11" t="str">
        <f>LEFT(Tabel1[[#This Row],[Ruumi tüüp (TALO Tüüpruumide nimestik)]],2)</f>
        <v>73</v>
      </c>
      <c r="J12" s="22" t="s">
        <v>116</v>
      </c>
      <c r="K12" s="18"/>
      <c r="L12" s="11" t="str">
        <f>IFERROR(VLOOKUP(Tabel1[[#This Row],[Üürnik]],'Lepingu lisa'!$AW$3:$AX$22,2,FALSE),"")</f>
        <v/>
      </c>
      <c r="M12" s="11" t="str">
        <f>IFERROR(VLOOKUP(Tabel1[[#This Row],[Jaotus]],Tabelid!L:M,2,FALSE),"")</f>
        <v>MUU_FLOOR</v>
      </c>
      <c r="N12" s="11"/>
      <c r="O12" s="32">
        <v>1</v>
      </c>
      <c r="P12" s="32">
        <v>0</v>
      </c>
      <c r="Q12" s="32"/>
      <c r="R12" s="32">
        <v>1</v>
      </c>
      <c r="S12" s="32"/>
      <c r="T12" s="32"/>
      <c r="U12" s="32"/>
      <c r="V12" s="32"/>
      <c r="W12" s="32"/>
      <c r="X12" s="32"/>
      <c r="Y12" s="32"/>
      <c r="Z12" s="32"/>
      <c r="AA12" s="32"/>
      <c r="AB12" s="32"/>
      <c r="AC12" s="32"/>
      <c r="AD12" s="32"/>
      <c r="AE12" s="32"/>
      <c r="AF12" s="32"/>
      <c r="AG12" s="32"/>
    </row>
    <row r="13" spans="1:37" x14ac:dyDescent="0.25">
      <c r="A13" s="18" t="s">
        <v>20</v>
      </c>
      <c r="B13" s="19" t="s">
        <v>122</v>
      </c>
      <c r="C13" s="18" t="s">
        <v>97</v>
      </c>
      <c r="D13" s="18" t="s">
        <v>119</v>
      </c>
      <c r="E13" s="18" t="s">
        <v>120</v>
      </c>
      <c r="F13" s="49">
        <v>1.1000000000000001</v>
      </c>
      <c r="G13" s="49">
        <v>1.1000000000000001</v>
      </c>
      <c r="H13" s="18" t="s">
        <v>115</v>
      </c>
      <c r="I13" s="11" t="str">
        <f>LEFT(Tabel1[[#This Row],[Ruumi tüüp (TALO Tüüpruumide nimestik)]],2)</f>
        <v>73</v>
      </c>
      <c r="J13" s="22" t="s">
        <v>116</v>
      </c>
      <c r="K13" s="18"/>
      <c r="L13" s="11" t="str">
        <f>IFERROR(VLOOKUP(Tabel1[[#This Row],[Üürnik]],'Lepingu lisa'!$AW$3:$AX$22,2,FALSE),"")</f>
        <v/>
      </c>
      <c r="M13" s="11" t="str">
        <f>IFERROR(VLOOKUP(Tabel1[[#This Row],[Jaotus]],Tabelid!L:M,2,FALSE),"")</f>
        <v>MUU_FLOOR</v>
      </c>
      <c r="N13" s="11"/>
      <c r="O13" s="32">
        <v>1</v>
      </c>
      <c r="P13" s="32">
        <v>0</v>
      </c>
      <c r="Q13" s="32"/>
      <c r="R13" s="32">
        <v>1</v>
      </c>
      <c r="S13" s="32"/>
      <c r="T13" s="32"/>
      <c r="U13" s="32"/>
      <c r="V13" s="32"/>
      <c r="W13" s="32"/>
      <c r="X13" s="32"/>
      <c r="Y13" s="32"/>
      <c r="Z13" s="32"/>
      <c r="AA13" s="32"/>
      <c r="AB13" s="32"/>
      <c r="AC13" s="32"/>
      <c r="AD13" s="32"/>
      <c r="AE13" s="32"/>
      <c r="AF13" s="32"/>
      <c r="AG13" s="32"/>
    </row>
    <row r="14" spans="1:37" x14ac:dyDescent="0.25">
      <c r="A14" s="18" t="s">
        <v>20</v>
      </c>
      <c r="B14" s="19" t="s">
        <v>123</v>
      </c>
      <c r="C14" s="18" t="s">
        <v>97</v>
      </c>
      <c r="D14" s="18" t="s">
        <v>119</v>
      </c>
      <c r="E14" s="18" t="s">
        <v>120</v>
      </c>
      <c r="F14" s="49">
        <v>1.2</v>
      </c>
      <c r="G14" s="49">
        <v>1.1000000000000001</v>
      </c>
      <c r="H14" s="18"/>
      <c r="I14" s="11" t="str">
        <f>LEFT(Tabel1[[#This Row],[Ruumi tüüp (TALO Tüüpruumide nimestik)]],2)</f>
        <v>73</v>
      </c>
      <c r="J14" s="22" t="s">
        <v>124</v>
      </c>
      <c r="K14" s="18"/>
      <c r="L14" s="11" t="str">
        <f>IFERROR(VLOOKUP(Tabel1[[#This Row],[Üürnik]],'Lepingu lisa'!$AW$3:$AX$22,2,FALSE),"")</f>
        <v/>
      </c>
      <c r="M14" s="11" t="str">
        <f>IFERROR(VLOOKUP(Tabel1[[#This Row],[Jaotus]],Tabelid!L:M,2,FALSE),"")</f>
        <v>FLOOR</v>
      </c>
      <c r="N14" s="11"/>
      <c r="O14" s="32"/>
      <c r="P14" s="32"/>
      <c r="Q14" s="32"/>
      <c r="R14" s="32"/>
      <c r="S14" s="32"/>
      <c r="T14" s="32"/>
      <c r="U14" s="32"/>
      <c r="V14" s="32"/>
      <c r="W14" s="32"/>
      <c r="X14" s="32"/>
      <c r="Y14" s="32"/>
      <c r="Z14" s="32"/>
      <c r="AA14" s="32"/>
      <c r="AB14" s="32"/>
      <c r="AC14" s="32"/>
      <c r="AD14" s="32"/>
      <c r="AE14" s="32"/>
      <c r="AF14" s="32"/>
      <c r="AG14" s="32"/>
    </row>
    <row r="15" spans="1:37" x14ac:dyDescent="0.25">
      <c r="A15" s="18" t="s">
        <v>20</v>
      </c>
      <c r="B15" s="19" t="s">
        <v>125</v>
      </c>
      <c r="C15" s="18" t="s">
        <v>97</v>
      </c>
      <c r="D15" s="18" t="s">
        <v>119</v>
      </c>
      <c r="E15" s="18" t="s">
        <v>120</v>
      </c>
      <c r="F15" s="49">
        <v>1.2</v>
      </c>
      <c r="G15" s="49">
        <v>1.1000000000000001</v>
      </c>
      <c r="H15" s="18"/>
      <c r="I15" s="11" t="str">
        <f>LEFT(Tabel1[[#This Row],[Ruumi tüüp (TALO Tüüpruumide nimestik)]],2)</f>
        <v>73</v>
      </c>
      <c r="J15" s="22" t="s">
        <v>124</v>
      </c>
      <c r="K15" s="18"/>
      <c r="L15" s="11" t="str">
        <f>IFERROR(VLOOKUP(Tabel1[[#This Row],[Üürnik]],'Lepingu lisa'!$AW$3:$AX$22,2,FALSE),"")</f>
        <v/>
      </c>
      <c r="M15" s="11" t="str">
        <f>IFERROR(VLOOKUP(Tabel1[[#This Row],[Jaotus]],Tabelid!L:M,2,FALSE),"")</f>
        <v>FLOOR</v>
      </c>
      <c r="N15" s="11"/>
      <c r="O15" s="32"/>
      <c r="P15" s="32"/>
      <c r="Q15" s="32"/>
      <c r="R15" s="32"/>
      <c r="S15" s="32"/>
      <c r="T15" s="32"/>
      <c r="U15" s="32"/>
      <c r="V15" s="32"/>
      <c r="W15" s="32"/>
      <c r="X15" s="32"/>
      <c r="Y15" s="32"/>
      <c r="Z15" s="32"/>
      <c r="AA15" s="32"/>
      <c r="AB15" s="32"/>
      <c r="AC15" s="32"/>
      <c r="AD15" s="32"/>
      <c r="AE15" s="32"/>
      <c r="AF15" s="32"/>
      <c r="AG15" s="32"/>
    </row>
    <row r="16" spans="1:37" x14ac:dyDescent="0.25">
      <c r="A16" s="18" t="s">
        <v>20</v>
      </c>
      <c r="B16" s="19" t="s">
        <v>126</v>
      </c>
      <c r="C16" s="18" t="s">
        <v>97</v>
      </c>
      <c r="D16" s="18" t="s">
        <v>119</v>
      </c>
      <c r="E16" s="18" t="s">
        <v>120</v>
      </c>
      <c r="F16" s="49">
        <v>1.2</v>
      </c>
      <c r="G16" s="49">
        <v>1.1000000000000001</v>
      </c>
      <c r="H16" s="18"/>
      <c r="I16" s="11" t="str">
        <f>LEFT(Tabel1[[#This Row],[Ruumi tüüp (TALO Tüüpruumide nimestik)]],2)</f>
        <v>73</v>
      </c>
      <c r="J16" s="22" t="s">
        <v>124</v>
      </c>
      <c r="K16" s="18"/>
      <c r="L16" s="11" t="str">
        <f>IFERROR(VLOOKUP(Tabel1[[#This Row],[Üürnik]],'Lepingu lisa'!$AW$3:$AX$22,2,FALSE),"")</f>
        <v/>
      </c>
      <c r="M16" s="11" t="str">
        <f>IFERROR(VLOOKUP(Tabel1[[#This Row],[Jaotus]],Tabelid!L:M,2,FALSE),"")</f>
        <v>FLOOR</v>
      </c>
      <c r="N16" s="11"/>
      <c r="O16" s="32"/>
      <c r="P16" s="32"/>
      <c r="Q16" s="32"/>
      <c r="R16" s="32"/>
      <c r="S16" s="32"/>
      <c r="T16" s="32"/>
      <c r="U16" s="32"/>
      <c r="V16" s="32"/>
      <c r="W16" s="32"/>
      <c r="X16" s="32"/>
      <c r="Y16" s="32"/>
      <c r="Z16" s="32"/>
      <c r="AA16" s="32"/>
      <c r="AB16" s="32"/>
      <c r="AC16" s="32"/>
      <c r="AD16" s="32"/>
      <c r="AE16" s="32"/>
      <c r="AF16" s="32"/>
      <c r="AG16" s="32"/>
    </row>
    <row r="17" spans="1:33" x14ac:dyDescent="0.25">
      <c r="A17" s="18" t="s">
        <v>20</v>
      </c>
      <c r="B17" s="19" t="s">
        <v>127</v>
      </c>
      <c r="C17" s="18" t="s">
        <v>97</v>
      </c>
      <c r="D17" s="18" t="s">
        <v>119</v>
      </c>
      <c r="E17" s="18" t="s">
        <v>120</v>
      </c>
      <c r="F17" s="49">
        <v>1.1000000000000001</v>
      </c>
      <c r="G17" s="49">
        <v>1.1000000000000001</v>
      </c>
      <c r="H17" s="18"/>
      <c r="I17" s="11" t="str">
        <f>LEFT(Tabel1[[#This Row],[Ruumi tüüp (TALO Tüüpruumide nimestik)]],2)</f>
        <v>73</v>
      </c>
      <c r="J17" s="22" t="s">
        <v>124</v>
      </c>
      <c r="K17" s="18"/>
      <c r="L17" s="11" t="str">
        <f>IFERROR(VLOOKUP(Tabel1[[#This Row],[Üürnik]],'Lepingu lisa'!$AW$3:$AX$22,2,FALSE),"")</f>
        <v/>
      </c>
      <c r="M17" s="11" t="str">
        <f>IFERROR(VLOOKUP(Tabel1[[#This Row],[Jaotus]],Tabelid!L:M,2,FALSE),"")</f>
        <v>FLOOR</v>
      </c>
      <c r="N17" s="11"/>
      <c r="O17" s="32"/>
      <c r="P17" s="32"/>
      <c r="Q17" s="32"/>
      <c r="R17" s="32"/>
      <c r="S17" s="32"/>
      <c r="T17" s="32"/>
      <c r="U17" s="32"/>
      <c r="V17" s="32"/>
      <c r="W17" s="32"/>
      <c r="X17" s="32"/>
      <c r="Y17" s="32"/>
      <c r="Z17" s="32"/>
      <c r="AA17" s="32"/>
      <c r="AB17" s="32"/>
      <c r="AC17" s="32"/>
      <c r="AD17" s="32"/>
      <c r="AE17" s="32"/>
      <c r="AF17" s="32"/>
      <c r="AG17" s="32"/>
    </row>
    <row r="18" spans="1:33" x14ac:dyDescent="0.25">
      <c r="A18" s="18" t="s">
        <v>20</v>
      </c>
      <c r="B18" s="19" t="s">
        <v>128</v>
      </c>
      <c r="C18" s="18" t="s">
        <v>97</v>
      </c>
      <c r="D18" s="18" t="s">
        <v>113</v>
      </c>
      <c r="E18" s="18" t="s">
        <v>114</v>
      </c>
      <c r="F18" s="49">
        <v>5.9</v>
      </c>
      <c r="G18" s="49">
        <v>5.6</v>
      </c>
      <c r="H18" s="18"/>
      <c r="I18" s="11" t="str">
        <f>LEFT(Tabel1[[#This Row],[Ruumi tüüp (TALO Tüüpruumide nimestik)]],2)</f>
        <v>72</v>
      </c>
      <c r="J18" s="22" t="s">
        <v>124</v>
      </c>
      <c r="K18" s="18"/>
      <c r="L18" s="11" t="str">
        <f>IFERROR(VLOOKUP(Tabel1[[#This Row],[Üürnik]],'Lepingu lisa'!$AW$3:$AX$22,2,FALSE),"")</f>
        <v/>
      </c>
      <c r="M18" s="11" t="str">
        <f>IFERROR(VLOOKUP(Tabel1[[#This Row],[Jaotus]],Tabelid!L:M,2,FALSE),"")</f>
        <v>FLOOR</v>
      </c>
      <c r="N18" s="11"/>
      <c r="O18" s="32"/>
      <c r="P18" s="32"/>
      <c r="Q18" s="32"/>
      <c r="R18" s="32"/>
      <c r="S18" s="32"/>
      <c r="T18" s="32"/>
      <c r="U18" s="32"/>
      <c r="V18" s="32"/>
      <c r="W18" s="32"/>
      <c r="X18" s="32"/>
      <c r="Y18" s="32"/>
      <c r="Z18" s="32"/>
      <c r="AA18" s="32"/>
      <c r="AB18" s="32"/>
      <c r="AC18" s="32"/>
      <c r="AD18" s="32"/>
      <c r="AE18" s="32"/>
      <c r="AF18" s="32"/>
      <c r="AG18" s="32"/>
    </row>
    <row r="19" spans="1:33" x14ac:dyDescent="0.25">
      <c r="A19" s="18" t="s">
        <v>20</v>
      </c>
      <c r="B19" s="19" t="s">
        <v>129</v>
      </c>
      <c r="C19" s="18" t="s">
        <v>97</v>
      </c>
      <c r="D19" s="18" t="s">
        <v>113</v>
      </c>
      <c r="E19" s="18" t="s">
        <v>114</v>
      </c>
      <c r="F19" s="49">
        <v>11.6</v>
      </c>
      <c r="G19" s="49">
        <v>11.4</v>
      </c>
      <c r="H19" s="18"/>
      <c r="I19" s="11" t="str">
        <f>LEFT(Tabel1[[#This Row],[Ruumi tüüp (TALO Tüüpruumide nimestik)]],2)</f>
        <v>72</v>
      </c>
      <c r="J19" s="22" t="s">
        <v>124</v>
      </c>
      <c r="K19" s="18"/>
      <c r="L19" s="11" t="str">
        <f>IFERROR(VLOOKUP(Tabel1[[#This Row],[Üürnik]],'Lepingu lisa'!$AW$3:$AX$22,2,FALSE),"")</f>
        <v/>
      </c>
      <c r="M19" s="11" t="str">
        <f>IFERROR(VLOOKUP(Tabel1[[#This Row],[Jaotus]],Tabelid!L:M,2,FALSE),"")</f>
        <v>FLOOR</v>
      </c>
      <c r="N19" s="11"/>
      <c r="O19" s="32"/>
      <c r="P19" s="32"/>
      <c r="Q19" s="32"/>
      <c r="R19" s="32"/>
      <c r="S19" s="32"/>
      <c r="T19" s="32"/>
      <c r="U19" s="32"/>
      <c r="V19" s="32"/>
      <c r="W19" s="32"/>
      <c r="X19" s="32"/>
      <c r="Y19" s="32"/>
      <c r="Z19" s="32"/>
      <c r="AA19" s="32"/>
      <c r="AB19" s="32"/>
      <c r="AC19" s="32"/>
      <c r="AD19" s="32"/>
      <c r="AE19" s="32"/>
      <c r="AF19" s="32"/>
      <c r="AG19" s="32"/>
    </row>
    <row r="20" spans="1:33" x14ac:dyDescent="0.25">
      <c r="A20" s="18" t="s">
        <v>20</v>
      </c>
      <c r="B20" s="19" t="s">
        <v>130</v>
      </c>
      <c r="C20" s="18" t="s">
        <v>97</v>
      </c>
      <c r="D20" s="18" t="s">
        <v>131</v>
      </c>
      <c r="E20" s="18" t="s">
        <v>132</v>
      </c>
      <c r="F20" s="49">
        <v>4.4000000000000004</v>
      </c>
      <c r="G20" s="49">
        <v>4.2</v>
      </c>
      <c r="H20" s="18"/>
      <c r="I20" s="11" t="str">
        <f>LEFT(Tabel1[[#This Row],[Ruumi tüüp (TALO Tüüpruumide nimestik)]],2)</f>
        <v>86</v>
      </c>
      <c r="J20" s="22" t="s">
        <v>124</v>
      </c>
      <c r="K20" s="18"/>
      <c r="L20" s="11" t="str">
        <f>IFERROR(VLOOKUP(Tabel1[[#This Row],[Üürnik]],'Lepingu lisa'!$AW$3:$AX$22,2,FALSE),"")</f>
        <v/>
      </c>
      <c r="M20" s="11" t="str">
        <f>IFERROR(VLOOKUP(Tabel1[[#This Row],[Jaotus]],Tabelid!L:M,2,FALSE),"")</f>
        <v>FLOOR</v>
      </c>
      <c r="N20" s="11"/>
      <c r="O20" s="32"/>
      <c r="P20" s="32"/>
      <c r="Q20" s="32"/>
      <c r="R20" s="32"/>
      <c r="S20" s="32"/>
      <c r="T20" s="32"/>
      <c r="U20" s="32"/>
      <c r="V20" s="32"/>
      <c r="W20" s="32"/>
      <c r="X20" s="32"/>
      <c r="Y20" s="32"/>
      <c r="Z20" s="32"/>
      <c r="AA20" s="32"/>
      <c r="AB20" s="32"/>
      <c r="AC20" s="32"/>
      <c r="AD20" s="32"/>
      <c r="AE20" s="32"/>
      <c r="AF20" s="32"/>
      <c r="AG20" s="32"/>
    </row>
    <row r="21" spans="1:33" x14ac:dyDescent="0.25">
      <c r="A21" s="18" t="s">
        <v>20</v>
      </c>
      <c r="B21" s="19" t="s">
        <v>133</v>
      </c>
      <c r="C21" s="18" t="s">
        <v>109</v>
      </c>
      <c r="D21" s="18" t="s">
        <v>134</v>
      </c>
      <c r="E21" s="18" t="s">
        <v>135</v>
      </c>
      <c r="F21" s="49">
        <v>5.6</v>
      </c>
      <c r="G21" s="49">
        <v>5.6</v>
      </c>
      <c r="H21" s="18"/>
      <c r="I21" s="11" t="str">
        <f>LEFT(Tabel1[[#This Row],[Ruumi tüüp (TALO Tüüpruumide nimestik)]],2)</f>
        <v>96</v>
      </c>
      <c r="J21" s="22"/>
      <c r="K21" s="18"/>
      <c r="L21" s="11" t="str">
        <f>IFERROR(VLOOKUP(Tabel1[[#This Row],[Üürnik]],'Lepingu lisa'!$AW$3:$AX$22,2,FALSE),"")</f>
        <v/>
      </c>
      <c r="M21" s="11" t="str">
        <f>IFERROR(VLOOKUP(Tabel1[[#This Row],[Jaotus]],Tabelid!L:M,2,FALSE),"")</f>
        <v/>
      </c>
      <c r="N21" s="11"/>
      <c r="O21" s="32"/>
      <c r="P21" s="32"/>
      <c r="Q21" s="32"/>
      <c r="R21" s="32"/>
      <c r="S21" s="32"/>
      <c r="T21" s="32"/>
      <c r="U21" s="32"/>
      <c r="V21" s="32"/>
      <c r="W21" s="32"/>
      <c r="X21" s="32"/>
      <c r="Y21" s="32"/>
      <c r="Z21" s="32"/>
      <c r="AA21" s="32"/>
      <c r="AB21" s="32"/>
      <c r="AC21" s="32"/>
      <c r="AD21" s="32"/>
      <c r="AE21" s="32"/>
      <c r="AF21" s="32"/>
      <c r="AG21" s="32"/>
    </row>
    <row r="22" spans="1:33" x14ac:dyDescent="0.25">
      <c r="A22" s="18" t="s">
        <v>20</v>
      </c>
      <c r="B22" s="19" t="s">
        <v>136</v>
      </c>
      <c r="C22" s="18" t="s">
        <v>97</v>
      </c>
      <c r="D22" s="18" t="s">
        <v>137</v>
      </c>
      <c r="E22" s="18" t="s">
        <v>138</v>
      </c>
      <c r="F22" s="49">
        <v>5.2</v>
      </c>
      <c r="G22" s="49">
        <v>5</v>
      </c>
      <c r="H22" s="18"/>
      <c r="I22" s="11" t="str">
        <f>LEFT(Tabel1[[#This Row],[Ruumi tüüp (TALO Tüüpruumide nimestik)]],2)</f>
        <v>23</v>
      </c>
      <c r="J22" s="22" t="s">
        <v>4</v>
      </c>
      <c r="K22" s="18" t="s">
        <v>11</v>
      </c>
      <c r="L22" s="11" t="str">
        <f>IFERROR(VLOOKUP(Tabel1[[#This Row],[Üürnik]],'Lepingu lisa'!$AW$3:$AX$22,2,FALSE),"")</f>
        <v/>
      </c>
      <c r="M22" s="11" t="str">
        <f>IFERROR(VLOOKUP(Tabel1[[#This Row],[Jaotus]],Tabelid!L:M,2,FALSE),"")</f>
        <v>NONE</v>
      </c>
      <c r="N22" s="11"/>
      <c r="O22" s="32"/>
      <c r="P22" s="32"/>
      <c r="Q22" s="32"/>
      <c r="R22" s="32"/>
      <c r="S22" s="32"/>
      <c r="T22" s="32"/>
      <c r="U22" s="32"/>
      <c r="V22" s="32"/>
      <c r="W22" s="32"/>
      <c r="X22" s="32"/>
      <c r="Y22" s="32"/>
      <c r="Z22" s="32"/>
      <c r="AA22" s="32"/>
      <c r="AB22" s="32"/>
      <c r="AC22" s="32"/>
      <c r="AD22" s="32"/>
      <c r="AE22" s="32"/>
      <c r="AF22" s="32"/>
      <c r="AG22" s="32"/>
    </row>
    <row r="23" spans="1:33" x14ac:dyDescent="0.25">
      <c r="A23" s="18" t="s">
        <v>20</v>
      </c>
      <c r="B23" s="19" t="s">
        <v>139</v>
      </c>
      <c r="C23" s="18" t="s">
        <v>97</v>
      </c>
      <c r="D23" s="18" t="s">
        <v>140</v>
      </c>
      <c r="E23" s="18" t="s">
        <v>141</v>
      </c>
      <c r="F23" s="49">
        <v>41.4</v>
      </c>
      <c r="G23" s="49">
        <v>39.5</v>
      </c>
      <c r="H23" s="18"/>
      <c r="I23" s="11" t="str">
        <f>LEFT(Tabel1[[#This Row],[Ruumi tüüp (TALO Tüüpruumide nimestik)]],2)</f>
        <v>21</v>
      </c>
      <c r="J23" s="22" t="s">
        <v>4</v>
      </c>
      <c r="K23" s="18" t="s">
        <v>11</v>
      </c>
      <c r="L23" s="11" t="str">
        <f>IFERROR(VLOOKUP(Tabel1[[#This Row],[Üürnik]],'Lepingu lisa'!$AW$3:$AX$22,2,FALSE),"")</f>
        <v/>
      </c>
      <c r="M23" s="11" t="str">
        <f>IFERROR(VLOOKUP(Tabel1[[#This Row],[Jaotus]],Tabelid!L:M,2,FALSE),"")</f>
        <v>NONE</v>
      </c>
      <c r="N23" s="11"/>
      <c r="O23" s="32"/>
      <c r="P23" s="32"/>
      <c r="Q23" s="32"/>
      <c r="R23" s="32"/>
      <c r="S23" s="32"/>
      <c r="T23" s="32"/>
      <c r="U23" s="32"/>
      <c r="V23" s="32"/>
      <c r="W23" s="32"/>
      <c r="X23" s="32"/>
      <c r="Y23" s="32"/>
      <c r="Z23" s="32"/>
      <c r="AA23" s="32"/>
      <c r="AB23" s="32"/>
      <c r="AC23" s="32"/>
      <c r="AD23" s="32"/>
      <c r="AE23" s="32"/>
      <c r="AF23" s="32"/>
      <c r="AG23" s="32"/>
    </row>
    <row r="24" spans="1:33" x14ac:dyDescent="0.25">
      <c r="A24" s="18" t="s">
        <v>20</v>
      </c>
      <c r="B24" s="19" t="s">
        <v>142</v>
      </c>
      <c r="C24" s="18" t="s">
        <v>97</v>
      </c>
      <c r="D24" s="18" t="s">
        <v>143</v>
      </c>
      <c r="E24" s="18" t="s">
        <v>144</v>
      </c>
      <c r="F24" s="49">
        <v>8</v>
      </c>
      <c r="G24" s="49">
        <v>4.4000000000000004</v>
      </c>
      <c r="H24" s="18"/>
      <c r="I24" s="11" t="str">
        <f>LEFT(Tabel1[[#This Row],[Ruumi tüüp (TALO Tüüpruumide nimestik)]],2)</f>
        <v>83</v>
      </c>
      <c r="J24" s="22" t="s">
        <v>6</v>
      </c>
      <c r="K24" s="18"/>
      <c r="L24" s="11" t="str">
        <f>IFERROR(VLOOKUP(Tabel1[[#This Row],[Üürnik]],'Lepingu lisa'!$AW$3:$AX$22,2,FALSE),"")</f>
        <v/>
      </c>
      <c r="M24" s="11" t="str">
        <f>IFERROR(VLOOKUP(Tabel1[[#This Row],[Jaotus]],Tabelid!L:M,2,FALSE),"")</f>
        <v>BUILDING</v>
      </c>
      <c r="N24" s="11"/>
      <c r="O24" s="32"/>
      <c r="P24" s="32"/>
      <c r="Q24" s="32"/>
      <c r="R24" s="32"/>
      <c r="S24" s="32"/>
      <c r="T24" s="32"/>
      <c r="U24" s="32"/>
      <c r="V24" s="32"/>
      <c r="W24" s="32"/>
      <c r="X24" s="32"/>
      <c r="Y24" s="32"/>
      <c r="Z24" s="32"/>
      <c r="AA24" s="32"/>
      <c r="AB24" s="32"/>
      <c r="AC24" s="32"/>
      <c r="AD24" s="32"/>
      <c r="AE24" s="32"/>
      <c r="AF24" s="32"/>
      <c r="AG24" s="32"/>
    </row>
    <row r="25" spans="1:33" x14ac:dyDescent="0.25">
      <c r="A25" s="18" t="s">
        <v>20</v>
      </c>
      <c r="B25" s="19" t="s">
        <v>145</v>
      </c>
      <c r="C25" s="18" t="s">
        <v>97</v>
      </c>
      <c r="D25" s="18" t="s">
        <v>131</v>
      </c>
      <c r="E25" s="18" t="s">
        <v>132</v>
      </c>
      <c r="F25" s="49">
        <v>4.5999999999999996</v>
      </c>
      <c r="G25" s="49">
        <v>4.0999999999999996</v>
      </c>
      <c r="H25" s="18"/>
      <c r="I25" s="11" t="str">
        <f>LEFT(Tabel1[[#This Row],[Ruumi tüüp (TALO Tüüpruumide nimestik)]],2)</f>
        <v>86</v>
      </c>
      <c r="J25" s="22" t="s">
        <v>6</v>
      </c>
      <c r="K25" s="18"/>
      <c r="L25" s="11" t="str">
        <f>IFERROR(VLOOKUP(Tabel1[[#This Row],[Üürnik]],'Lepingu lisa'!$AW$3:$AX$22,2,FALSE),"")</f>
        <v/>
      </c>
      <c r="M25" s="11" t="str">
        <f>IFERROR(VLOOKUP(Tabel1[[#This Row],[Jaotus]],Tabelid!L:M,2,FALSE),"")</f>
        <v>BUILDING</v>
      </c>
      <c r="N25" s="11"/>
      <c r="O25" s="32"/>
      <c r="P25" s="32"/>
      <c r="Q25" s="32"/>
      <c r="R25" s="32"/>
      <c r="S25" s="32"/>
      <c r="T25" s="32"/>
      <c r="U25" s="32"/>
      <c r="V25" s="32"/>
      <c r="W25" s="32"/>
      <c r="X25" s="32"/>
      <c r="Y25" s="32"/>
      <c r="Z25" s="32"/>
      <c r="AA25" s="32"/>
      <c r="AB25" s="32"/>
      <c r="AC25" s="32"/>
      <c r="AD25" s="32"/>
      <c r="AE25" s="32"/>
      <c r="AF25" s="32"/>
      <c r="AG25" s="32"/>
    </row>
    <row r="26" spans="1:33" x14ac:dyDescent="0.25">
      <c r="A26" s="18" t="s">
        <v>20</v>
      </c>
      <c r="B26" s="19" t="s">
        <v>146</v>
      </c>
      <c r="C26" s="18" t="s">
        <v>109</v>
      </c>
      <c r="D26" s="18" t="s">
        <v>110</v>
      </c>
      <c r="E26" s="18" t="s">
        <v>111</v>
      </c>
      <c r="F26" s="49">
        <v>11.4</v>
      </c>
      <c r="G26" s="49">
        <v>11.4</v>
      </c>
      <c r="H26" s="18"/>
      <c r="I26" s="11" t="str">
        <f>LEFT(Tabel1[[#This Row],[Ruumi tüüp (TALO Tüüpruumide nimestik)]],2)</f>
        <v>97</v>
      </c>
      <c r="J26" s="22"/>
      <c r="K26" s="18"/>
      <c r="L26" s="11" t="str">
        <f>IFERROR(VLOOKUP(Tabel1[[#This Row],[Üürnik]],'Lepingu lisa'!$AW$3:$AX$22,2,FALSE),"")</f>
        <v/>
      </c>
      <c r="M26" s="11" t="str">
        <f>IFERROR(VLOOKUP(Tabel1[[#This Row],[Jaotus]],Tabelid!L:M,2,FALSE),"")</f>
        <v/>
      </c>
      <c r="N26" s="11"/>
      <c r="O26" s="32"/>
      <c r="P26" s="32"/>
      <c r="Q26" s="32"/>
      <c r="R26" s="32"/>
      <c r="S26" s="32"/>
      <c r="T26" s="32"/>
      <c r="U26" s="32"/>
      <c r="V26" s="32"/>
      <c r="W26" s="32"/>
      <c r="X26" s="32"/>
      <c r="Y26" s="32"/>
      <c r="Z26" s="32"/>
      <c r="AA26" s="32"/>
      <c r="AB26" s="32"/>
      <c r="AC26" s="32"/>
      <c r="AD26" s="32"/>
      <c r="AE26" s="32"/>
      <c r="AF26" s="32"/>
      <c r="AG26" s="32"/>
    </row>
    <row r="27" spans="1:33" x14ac:dyDescent="0.25">
      <c r="A27" s="18" t="s">
        <v>20</v>
      </c>
      <c r="B27" s="19" t="s">
        <v>147</v>
      </c>
      <c r="C27" s="18" t="s">
        <v>97</v>
      </c>
      <c r="D27" s="18" t="s">
        <v>148</v>
      </c>
      <c r="E27" s="18" t="s">
        <v>149</v>
      </c>
      <c r="F27" s="49">
        <v>8.9</v>
      </c>
      <c r="G27" s="49">
        <v>8.3000000000000007</v>
      </c>
      <c r="H27" s="18"/>
      <c r="I27" s="11" t="str">
        <f>LEFT(Tabel1[[#This Row],[Ruumi tüüp (TALO Tüüpruumide nimestik)]],2)</f>
        <v>51</v>
      </c>
      <c r="J27" s="22" t="s">
        <v>4</v>
      </c>
      <c r="K27" s="18" t="s">
        <v>10</v>
      </c>
      <c r="L27" s="11" t="str">
        <f>IFERROR(VLOOKUP(Tabel1[[#This Row],[Üürnik]],'Lepingu lisa'!$AW$3:$AX$22,2,FALSE),"")</f>
        <v/>
      </c>
      <c r="M27" s="11" t="str">
        <f>IFERROR(VLOOKUP(Tabel1[[#This Row],[Jaotus]],Tabelid!L:M,2,FALSE),"")</f>
        <v>NONE</v>
      </c>
      <c r="N27" s="11"/>
      <c r="O27" s="32"/>
      <c r="P27" s="32"/>
      <c r="Q27" s="32"/>
      <c r="R27" s="32"/>
      <c r="S27" s="32"/>
      <c r="T27" s="32"/>
      <c r="U27" s="32"/>
      <c r="V27" s="32"/>
      <c r="W27" s="32"/>
      <c r="X27" s="32"/>
      <c r="Y27" s="32"/>
      <c r="Z27" s="32"/>
      <c r="AA27" s="32"/>
      <c r="AB27" s="32"/>
      <c r="AC27" s="32"/>
      <c r="AD27" s="32"/>
      <c r="AE27" s="32"/>
      <c r="AF27" s="32"/>
      <c r="AG27" s="32"/>
    </row>
    <row r="28" spans="1:33" x14ac:dyDescent="0.25">
      <c r="A28" s="18" t="s">
        <v>20</v>
      </c>
      <c r="B28" s="19" t="s">
        <v>150</v>
      </c>
      <c r="C28" s="18" t="s">
        <v>97</v>
      </c>
      <c r="D28" s="18" t="s">
        <v>151</v>
      </c>
      <c r="E28" s="18" t="s">
        <v>152</v>
      </c>
      <c r="F28" s="49">
        <v>131.5</v>
      </c>
      <c r="G28" s="49">
        <v>131.5</v>
      </c>
      <c r="H28" s="18"/>
      <c r="I28" s="11" t="str">
        <f>LEFT(Tabel1[[#This Row],[Ruumi tüüp (TALO Tüüpruumide nimestik)]],2)</f>
        <v>34</v>
      </c>
      <c r="J28" s="22" t="s">
        <v>4</v>
      </c>
      <c r="K28" s="18" t="s">
        <v>153</v>
      </c>
      <c r="L28" s="11" t="str">
        <f>IFERROR(VLOOKUP(Tabel1[[#This Row],[Üürnik]],'Lepingu lisa'!$AW$3:$AX$22,2,FALSE),"")</f>
        <v/>
      </c>
      <c r="M28" s="11" t="str">
        <f>IFERROR(VLOOKUP(Tabel1[[#This Row],[Jaotus]],Tabelid!L:M,2,FALSE),"")</f>
        <v>NONE</v>
      </c>
      <c r="N28" s="11"/>
      <c r="O28" s="32"/>
      <c r="P28" s="32"/>
      <c r="Q28" s="32"/>
      <c r="R28" s="32"/>
      <c r="S28" s="32"/>
      <c r="T28" s="32"/>
      <c r="U28" s="32"/>
      <c r="V28" s="32"/>
      <c r="W28" s="32"/>
      <c r="X28" s="32"/>
      <c r="Y28" s="32"/>
      <c r="Z28" s="32"/>
      <c r="AA28" s="32"/>
      <c r="AB28" s="32"/>
      <c r="AC28" s="32"/>
      <c r="AD28" s="32"/>
      <c r="AE28" s="32"/>
      <c r="AF28" s="32"/>
      <c r="AG28" s="32"/>
    </row>
    <row r="29" spans="1:33" x14ac:dyDescent="0.25">
      <c r="A29" s="18" t="s">
        <v>20</v>
      </c>
      <c r="B29" s="19" t="s">
        <v>154</v>
      </c>
      <c r="C29" s="18" t="s">
        <v>109</v>
      </c>
      <c r="D29" s="18" t="s">
        <v>155</v>
      </c>
      <c r="E29" s="18" t="s">
        <v>111</v>
      </c>
      <c r="F29" s="49">
        <v>7.7</v>
      </c>
      <c r="G29" s="49">
        <v>7.7</v>
      </c>
      <c r="H29" s="18"/>
      <c r="I29" s="11" t="str">
        <f>LEFT(Tabel1[[#This Row],[Ruumi tüüp (TALO Tüüpruumide nimestik)]],2)</f>
        <v>97</v>
      </c>
      <c r="J29" s="22"/>
      <c r="K29" s="18"/>
      <c r="L29" s="11" t="str">
        <f>IFERROR(VLOOKUP(Tabel1[[#This Row],[Üürnik]],'Lepingu lisa'!$AW$3:$AX$22,2,FALSE),"")</f>
        <v/>
      </c>
      <c r="M29" s="11" t="str">
        <f>IFERROR(VLOOKUP(Tabel1[[#This Row],[Jaotus]],Tabelid!L:M,2,FALSE),"")</f>
        <v/>
      </c>
      <c r="N29" s="11"/>
      <c r="O29" s="32"/>
      <c r="P29" s="32"/>
      <c r="Q29" s="32"/>
      <c r="R29" s="32"/>
      <c r="S29" s="32"/>
      <c r="T29" s="32"/>
      <c r="U29" s="32"/>
      <c r="V29" s="32"/>
      <c r="W29" s="32"/>
      <c r="X29" s="32"/>
      <c r="Y29" s="32"/>
      <c r="Z29" s="32"/>
      <c r="AA29" s="32"/>
      <c r="AB29" s="32"/>
      <c r="AC29" s="32"/>
      <c r="AD29" s="32"/>
      <c r="AE29" s="32"/>
      <c r="AF29" s="32"/>
      <c r="AG29" s="32"/>
    </row>
    <row r="30" spans="1:33" x14ac:dyDescent="0.25">
      <c r="A30" s="18" t="s">
        <v>20</v>
      </c>
      <c r="B30" s="19" t="s">
        <v>156</v>
      </c>
      <c r="C30" s="18" t="s">
        <v>97</v>
      </c>
      <c r="D30" s="18" t="s">
        <v>157</v>
      </c>
      <c r="E30" s="18" t="s">
        <v>158</v>
      </c>
      <c r="F30" s="49">
        <v>16.399999999999999</v>
      </c>
      <c r="G30" s="49">
        <v>16</v>
      </c>
      <c r="H30" s="18"/>
      <c r="I30" s="11" t="str">
        <f>LEFT(Tabel1[[#This Row],[Ruumi tüüp (TALO Tüüpruumide nimestik)]],2)</f>
        <v>55</v>
      </c>
      <c r="J30" s="22" t="s">
        <v>4</v>
      </c>
      <c r="K30" s="18" t="s">
        <v>10</v>
      </c>
      <c r="L30" s="11" t="str">
        <f>IFERROR(VLOOKUP(Tabel1[[#This Row],[Üürnik]],'Lepingu lisa'!$AW$3:$AX$22,2,FALSE),"")</f>
        <v/>
      </c>
      <c r="M30" s="11" t="str">
        <f>IFERROR(VLOOKUP(Tabel1[[#This Row],[Jaotus]],Tabelid!L:M,2,FALSE),"")</f>
        <v>NONE</v>
      </c>
      <c r="N30" s="11"/>
      <c r="O30" s="32"/>
      <c r="P30" s="32"/>
      <c r="Q30" s="32"/>
      <c r="R30" s="32"/>
      <c r="S30" s="32"/>
      <c r="T30" s="32"/>
      <c r="U30" s="32"/>
      <c r="V30" s="32"/>
      <c r="W30" s="32"/>
      <c r="X30" s="32"/>
      <c r="Y30" s="32"/>
      <c r="Z30" s="32"/>
      <c r="AA30" s="32"/>
      <c r="AB30" s="32"/>
      <c r="AC30" s="32"/>
      <c r="AD30" s="32"/>
      <c r="AE30" s="32"/>
      <c r="AF30" s="32"/>
      <c r="AG30" s="32"/>
    </row>
    <row r="31" spans="1:33" x14ac:dyDescent="0.25">
      <c r="A31" s="18" t="s">
        <v>20</v>
      </c>
      <c r="B31" s="19" t="s">
        <v>159</v>
      </c>
      <c r="C31" s="18" t="s">
        <v>97</v>
      </c>
      <c r="D31" s="18" t="s">
        <v>157</v>
      </c>
      <c r="E31" s="18" t="s">
        <v>158</v>
      </c>
      <c r="F31" s="49">
        <v>17</v>
      </c>
      <c r="G31" s="49">
        <v>16.3</v>
      </c>
      <c r="H31" s="18"/>
      <c r="I31" s="11" t="str">
        <f>LEFT(Tabel1[[#This Row],[Ruumi tüüp (TALO Tüüpruumide nimestik)]],2)</f>
        <v>55</v>
      </c>
      <c r="J31" s="22" t="s">
        <v>4</v>
      </c>
      <c r="K31" s="18" t="s">
        <v>10</v>
      </c>
      <c r="L31" s="11" t="str">
        <f>IFERROR(VLOOKUP(Tabel1[[#This Row],[Üürnik]],'Lepingu lisa'!$AW$3:$AX$22,2,FALSE),"")</f>
        <v/>
      </c>
      <c r="M31" s="11" t="str">
        <f>IFERROR(VLOOKUP(Tabel1[[#This Row],[Jaotus]],Tabelid!L:M,2,FALSE),"")</f>
        <v>NONE</v>
      </c>
      <c r="N31" s="11"/>
      <c r="O31" s="32"/>
      <c r="P31" s="32"/>
      <c r="Q31" s="32"/>
      <c r="R31" s="32"/>
      <c r="S31" s="32"/>
      <c r="T31" s="32"/>
      <c r="U31" s="32"/>
      <c r="V31" s="32"/>
      <c r="W31" s="32"/>
      <c r="X31" s="32"/>
      <c r="Y31" s="32"/>
      <c r="Z31" s="32"/>
      <c r="AA31" s="32"/>
      <c r="AB31" s="32"/>
      <c r="AC31" s="32"/>
      <c r="AD31" s="32"/>
      <c r="AE31" s="32"/>
      <c r="AF31" s="32"/>
      <c r="AG31" s="32"/>
    </row>
    <row r="32" spans="1:33" x14ac:dyDescent="0.25">
      <c r="A32" s="18" t="s">
        <v>20</v>
      </c>
      <c r="B32" s="19" t="s">
        <v>160</v>
      </c>
      <c r="C32" s="18" t="s">
        <v>97</v>
      </c>
      <c r="D32" s="18" t="s">
        <v>157</v>
      </c>
      <c r="E32" s="18" t="s">
        <v>158</v>
      </c>
      <c r="F32" s="49">
        <v>16.899999999999999</v>
      </c>
      <c r="G32" s="49">
        <v>16.3</v>
      </c>
      <c r="H32" s="18"/>
      <c r="I32" s="11" t="str">
        <f>LEFT(Tabel1[[#This Row],[Ruumi tüüp (TALO Tüüpruumide nimestik)]],2)</f>
        <v>55</v>
      </c>
      <c r="J32" s="22" t="s">
        <v>4</v>
      </c>
      <c r="K32" s="18" t="s">
        <v>10</v>
      </c>
      <c r="L32" s="11" t="str">
        <f>IFERROR(VLOOKUP(Tabel1[[#This Row],[Üürnik]],'Lepingu lisa'!$AW$3:$AX$22,2,FALSE),"")</f>
        <v/>
      </c>
      <c r="M32" s="11" t="str">
        <f>IFERROR(VLOOKUP(Tabel1[[#This Row],[Jaotus]],Tabelid!L:M,2,FALSE),"")</f>
        <v>NONE</v>
      </c>
      <c r="N32" s="11"/>
      <c r="O32" s="32"/>
      <c r="P32" s="32"/>
      <c r="Q32" s="32"/>
      <c r="R32" s="32"/>
      <c r="S32" s="32"/>
      <c r="T32" s="32"/>
      <c r="U32" s="32"/>
      <c r="V32" s="32"/>
      <c r="W32" s="32"/>
      <c r="X32" s="32"/>
      <c r="Y32" s="32"/>
      <c r="Z32" s="32"/>
      <c r="AA32" s="32"/>
      <c r="AB32" s="32"/>
      <c r="AC32" s="32"/>
      <c r="AD32" s="32"/>
      <c r="AE32" s="32"/>
      <c r="AF32" s="32"/>
      <c r="AG32" s="32"/>
    </row>
    <row r="33" spans="1:33" x14ac:dyDescent="0.25">
      <c r="A33" s="18" t="s">
        <v>20</v>
      </c>
      <c r="B33" s="19" t="s">
        <v>161</v>
      </c>
      <c r="C33" s="18" t="s">
        <v>97</v>
      </c>
      <c r="D33" s="18" t="s">
        <v>157</v>
      </c>
      <c r="E33" s="18" t="s">
        <v>158</v>
      </c>
      <c r="F33" s="49">
        <v>16.3</v>
      </c>
      <c r="G33" s="49">
        <v>15.6</v>
      </c>
      <c r="H33" s="18"/>
      <c r="I33" s="11" t="str">
        <f>LEFT(Tabel1[[#This Row],[Ruumi tüüp (TALO Tüüpruumide nimestik)]],2)</f>
        <v>55</v>
      </c>
      <c r="J33" s="22" t="s">
        <v>4</v>
      </c>
      <c r="K33" s="18" t="s">
        <v>10</v>
      </c>
      <c r="L33" s="11" t="str">
        <f>IFERROR(VLOOKUP(Tabel1[[#This Row],[Üürnik]],'Lepingu lisa'!$AW$3:$AX$22,2,FALSE),"")</f>
        <v/>
      </c>
      <c r="M33" s="11" t="str">
        <f>IFERROR(VLOOKUP(Tabel1[[#This Row],[Jaotus]],Tabelid!L:M,2,FALSE),"")</f>
        <v>NONE</v>
      </c>
      <c r="N33" s="11"/>
      <c r="O33" s="32"/>
      <c r="P33" s="32"/>
      <c r="Q33" s="32"/>
      <c r="R33" s="32"/>
      <c r="S33" s="32"/>
      <c r="T33" s="32"/>
      <c r="U33" s="32"/>
      <c r="V33" s="32"/>
      <c r="W33" s="32"/>
      <c r="X33" s="32"/>
      <c r="Y33" s="32"/>
      <c r="Z33" s="32"/>
      <c r="AA33" s="32"/>
      <c r="AB33" s="32"/>
      <c r="AC33" s="32"/>
      <c r="AD33" s="32"/>
      <c r="AE33" s="32"/>
      <c r="AF33" s="32"/>
      <c r="AG33" s="32"/>
    </row>
    <row r="34" spans="1:33" x14ac:dyDescent="0.25">
      <c r="A34" s="18" t="s">
        <v>20</v>
      </c>
      <c r="B34" s="19" t="s">
        <v>162</v>
      </c>
      <c r="C34" s="18" t="s">
        <v>97</v>
      </c>
      <c r="D34" s="18" t="s">
        <v>157</v>
      </c>
      <c r="E34" s="18" t="s">
        <v>158</v>
      </c>
      <c r="F34" s="49">
        <v>16.600000000000001</v>
      </c>
      <c r="G34" s="49">
        <v>16</v>
      </c>
      <c r="H34" s="18"/>
      <c r="I34" s="11" t="str">
        <f>LEFT(Tabel1[[#This Row],[Ruumi tüüp (TALO Tüüpruumide nimestik)]],2)</f>
        <v>55</v>
      </c>
      <c r="J34" s="22" t="s">
        <v>4</v>
      </c>
      <c r="K34" s="18" t="s">
        <v>10</v>
      </c>
      <c r="L34" s="11" t="str">
        <f>IFERROR(VLOOKUP(Tabel1[[#This Row],[Üürnik]],'Lepingu lisa'!$AW$3:$AX$22,2,FALSE),"")</f>
        <v/>
      </c>
      <c r="M34" s="11" t="str">
        <f>IFERROR(VLOOKUP(Tabel1[[#This Row],[Jaotus]],Tabelid!L:M,2,FALSE),"")</f>
        <v>NONE</v>
      </c>
      <c r="N34" s="11"/>
      <c r="O34" s="32"/>
      <c r="P34" s="32"/>
      <c r="Q34" s="32"/>
      <c r="R34" s="32"/>
      <c r="S34" s="32"/>
      <c r="T34" s="32"/>
      <c r="U34" s="32"/>
      <c r="V34" s="32"/>
      <c r="W34" s="32"/>
      <c r="X34" s="32"/>
      <c r="Y34" s="32"/>
      <c r="Z34" s="32"/>
      <c r="AA34" s="32"/>
      <c r="AB34" s="32"/>
      <c r="AC34" s="32"/>
      <c r="AD34" s="32"/>
      <c r="AE34" s="32"/>
      <c r="AF34" s="32"/>
      <c r="AG34" s="32"/>
    </row>
    <row r="35" spans="1:33" x14ac:dyDescent="0.25">
      <c r="A35" s="18" t="s">
        <v>20</v>
      </c>
      <c r="B35" s="19" t="s">
        <v>163</v>
      </c>
      <c r="C35" s="18" t="s">
        <v>97</v>
      </c>
      <c r="D35" s="18" t="s">
        <v>157</v>
      </c>
      <c r="E35" s="18" t="s">
        <v>158</v>
      </c>
      <c r="F35" s="49">
        <v>16.3</v>
      </c>
      <c r="G35" s="49">
        <v>16</v>
      </c>
      <c r="H35" s="18"/>
      <c r="I35" s="11" t="str">
        <f>LEFT(Tabel1[[#This Row],[Ruumi tüüp (TALO Tüüpruumide nimestik)]],2)</f>
        <v>55</v>
      </c>
      <c r="J35" s="22" t="s">
        <v>4</v>
      </c>
      <c r="K35" s="18" t="s">
        <v>10</v>
      </c>
      <c r="L35" s="11" t="str">
        <f>IFERROR(VLOOKUP(Tabel1[[#This Row],[Üürnik]],'Lepingu lisa'!$AW$3:$AX$22,2,FALSE),"")</f>
        <v/>
      </c>
      <c r="M35" s="11" t="str">
        <f>IFERROR(VLOOKUP(Tabel1[[#This Row],[Jaotus]],Tabelid!L:M,2,FALSE),"")</f>
        <v>NONE</v>
      </c>
      <c r="N35" s="11"/>
      <c r="O35" s="32"/>
      <c r="P35" s="32"/>
      <c r="Q35" s="32"/>
      <c r="R35" s="32"/>
      <c r="S35" s="32"/>
      <c r="T35" s="32"/>
      <c r="U35" s="32"/>
      <c r="V35" s="32"/>
      <c r="W35" s="32"/>
      <c r="X35" s="32"/>
      <c r="Y35" s="32"/>
      <c r="Z35" s="32"/>
      <c r="AA35" s="32"/>
      <c r="AB35" s="32"/>
      <c r="AC35" s="32"/>
      <c r="AD35" s="32"/>
      <c r="AE35" s="32"/>
      <c r="AF35" s="32"/>
      <c r="AG35" s="32"/>
    </row>
    <row r="36" spans="1:33" x14ac:dyDescent="0.25">
      <c r="A36" s="18" t="s">
        <v>20</v>
      </c>
      <c r="B36" s="19" t="s">
        <v>164</v>
      </c>
      <c r="C36" s="18" t="s">
        <v>109</v>
      </c>
      <c r="D36" s="18" t="s">
        <v>134</v>
      </c>
      <c r="E36" s="18" t="s">
        <v>135</v>
      </c>
      <c r="F36" s="49">
        <v>82.1</v>
      </c>
      <c r="G36" s="49">
        <v>82.1</v>
      </c>
      <c r="H36" s="18"/>
      <c r="I36" s="11" t="str">
        <f>LEFT(Tabel1[[#This Row],[Ruumi tüüp (TALO Tüüpruumide nimestik)]],2)</f>
        <v>96</v>
      </c>
      <c r="J36" s="22"/>
      <c r="K36" s="18"/>
      <c r="L36" s="11" t="str">
        <f>IFERROR(VLOOKUP(Tabel1[[#This Row],[Üürnik]],'Lepingu lisa'!$AW$3:$AX$22,2,FALSE),"")</f>
        <v/>
      </c>
      <c r="M36" s="11" t="str">
        <f>IFERROR(VLOOKUP(Tabel1[[#This Row],[Jaotus]],Tabelid!L:M,2,FALSE),"")</f>
        <v/>
      </c>
      <c r="N36" s="11"/>
      <c r="O36" s="32"/>
      <c r="P36" s="32"/>
      <c r="Q36" s="32"/>
      <c r="R36" s="32"/>
      <c r="S36" s="32"/>
      <c r="T36" s="32"/>
      <c r="U36" s="32"/>
      <c r="V36" s="32"/>
      <c r="W36" s="32"/>
      <c r="X36" s="32"/>
      <c r="Y36" s="32"/>
      <c r="Z36" s="32"/>
      <c r="AA36" s="32"/>
      <c r="AB36" s="32"/>
      <c r="AC36" s="32"/>
      <c r="AD36" s="32"/>
      <c r="AE36" s="32"/>
      <c r="AF36" s="32"/>
      <c r="AG36" s="32"/>
    </row>
    <row r="37" spans="1:33" x14ac:dyDescent="0.25">
      <c r="A37" s="18" t="s">
        <v>20</v>
      </c>
      <c r="B37" s="19" t="s">
        <v>165</v>
      </c>
      <c r="C37" s="18" t="s">
        <v>103</v>
      </c>
      <c r="D37" s="18" t="s">
        <v>104</v>
      </c>
      <c r="E37" s="18" t="s">
        <v>105</v>
      </c>
      <c r="F37" s="49">
        <v>16.100000000000001</v>
      </c>
      <c r="G37" s="49">
        <v>16.100000000000001</v>
      </c>
      <c r="H37" s="18"/>
      <c r="I37" s="11" t="str">
        <f>LEFT(Tabel1[[#This Row],[Ruumi tüüp (TALO Tüüpruumide nimestik)]],2)</f>
        <v>92</v>
      </c>
      <c r="J37" s="22"/>
      <c r="K37" s="18"/>
      <c r="L37" s="11" t="str">
        <f>IFERROR(VLOOKUP(Tabel1[[#This Row],[Üürnik]],'Lepingu lisa'!$AW$3:$AX$22,2,FALSE),"")</f>
        <v/>
      </c>
      <c r="M37" s="11" t="str">
        <f>IFERROR(VLOOKUP(Tabel1[[#This Row],[Jaotus]],Tabelid!L:M,2,FALSE),"")</f>
        <v/>
      </c>
      <c r="N37" s="11"/>
      <c r="O37" s="32"/>
      <c r="P37" s="32"/>
      <c r="Q37" s="32"/>
      <c r="R37" s="32"/>
      <c r="S37" s="32"/>
      <c r="T37" s="32"/>
      <c r="U37" s="32"/>
      <c r="V37" s="32"/>
      <c r="W37" s="32"/>
      <c r="X37" s="32"/>
      <c r="Y37" s="32"/>
      <c r="Z37" s="32"/>
      <c r="AA37" s="32"/>
      <c r="AB37" s="32"/>
      <c r="AC37" s="32"/>
      <c r="AD37" s="32"/>
      <c r="AE37" s="32"/>
      <c r="AF37" s="32"/>
      <c r="AG37" s="32"/>
    </row>
    <row r="38" spans="1:33" x14ac:dyDescent="0.25">
      <c r="A38" s="18" t="s">
        <v>20</v>
      </c>
      <c r="B38" s="19" t="s">
        <v>166</v>
      </c>
      <c r="C38" s="18" t="s">
        <v>97</v>
      </c>
      <c r="D38" s="18" t="s">
        <v>167</v>
      </c>
      <c r="E38" s="18" t="s">
        <v>168</v>
      </c>
      <c r="F38" s="49">
        <v>79.099999999999994</v>
      </c>
      <c r="G38" s="49">
        <v>79.099999999999994</v>
      </c>
      <c r="H38" s="18"/>
      <c r="I38" s="11" t="str">
        <f>LEFT(Tabel1[[#This Row],[Ruumi tüüp (TALO Tüüpruumide nimestik)]],2)</f>
        <v>59</v>
      </c>
      <c r="J38" s="22" t="s">
        <v>4</v>
      </c>
      <c r="K38" s="18" t="s">
        <v>10</v>
      </c>
      <c r="L38" s="11" t="str">
        <f>IFERROR(VLOOKUP(Tabel1[[#This Row],[Üürnik]],'Lepingu lisa'!$AW$3:$AX$22,2,FALSE),"")</f>
        <v/>
      </c>
      <c r="M38" s="11" t="str">
        <f>IFERROR(VLOOKUP(Tabel1[[#This Row],[Jaotus]],Tabelid!L:M,2,FALSE),"")</f>
        <v>NONE</v>
      </c>
      <c r="N38" s="11"/>
      <c r="O38" s="32"/>
      <c r="P38" s="32"/>
      <c r="Q38" s="32"/>
      <c r="R38" s="32"/>
      <c r="S38" s="32"/>
      <c r="T38" s="32"/>
      <c r="U38" s="32"/>
      <c r="V38" s="32"/>
      <c r="W38" s="32"/>
      <c r="X38" s="32"/>
      <c r="Y38" s="32"/>
      <c r="Z38" s="32"/>
      <c r="AA38" s="32"/>
      <c r="AB38" s="32"/>
      <c r="AC38" s="32"/>
      <c r="AD38" s="32"/>
      <c r="AE38" s="32"/>
      <c r="AF38" s="32"/>
      <c r="AG38" s="32"/>
    </row>
    <row r="39" spans="1:33" x14ac:dyDescent="0.25">
      <c r="A39" s="18" t="s">
        <v>20</v>
      </c>
      <c r="B39" s="19" t="s">
        <v>169</v>
      </c>
      <c r="C39" s="18" t="s">
        <v>109</v>
      </c>
      <c r="D39" s="18" t="s">
        <v>134</v>
      </c>
      <c r="E39" s="18" t="s">
        <v>135</v>
      </c>
      <c r="F39" s="49">
        <v>4</v>
      </c>
      <c r="G39" s="49">
        <v>4</v>
      </c>
      <c r="H39" s="18"/>
      <c r="I39" s="11" t="str">
        <f>LEFT(Tabel1[[#This Row],[Ruumi tüüp (TALO Tüüpruumide nimestik)]],2)</f>
        <v>96</v>
      </c>
      <c r="J39" s="22"/>
      <c r="K39" s="18"/>
      <c r="L39" s="11" t="str">
        <f>IFERROR(VLOOKUP(Tabel1[[#This Row],[Üürnik]],'Lepingu lisa'!$AW$3:$AX$22,2,FALSE),"")</f>
        <v/>
      </c>
      <c r="M39" s="11" t="str">
        <f>IFERROR(VLOOKUP(Tabel1[[#This Row],[Jaotus]],Tabelid!L:M,2,FALSE),"")</f>
        <v/>
      </c>
      <c r="N39" s="11"/>
      <c r="O39" s="32"/>
      <c r="P39" s="32"/>
      <c r="Q39" s="32"/>
      <c r="R39" s="32"/>
      <c r="S39" s="32"/>
      <c r="T39" s="32"/>
      <c r="U39" s="32"/>
      <c r="V39" s="32"/>
      <c r="W39" s="32"/>
      <c r="X39" s="32"/>
      <c r="Y39" s="32"/>
      <c r="Z39" s="32"/>
      <c r="AA39" s="32"/>
      <c r="AB39" s="32"/>
      <c r="AC39" s="32"/>
      <c r="AD39" s="32"/>
      <c r="AE39" s="32"/>
      <c r="AF39" s="32"/>
      <c r="AG39" s="32"/>
    </row>
    <row r="40" spans="1:33" x14ac:dyDescent="0.25">
      <c r="A40" s="18" t="s">
        <v>20</v>
      </c>
      <c r="B40" s="19" t="s">
        <v>170</v>
      </c>
      <c r="C40" s="18" t="s">
        <v>97</v>
      </c>
      <c r="D40" s="18" t="s">
        <v>137</v>
      </c>
      <c r="E40" s="18" t="s">
        <v>138</v>
      </c>
      <c r="F40" s="49">
        <v>14.4</v>
      </c>
      <c r="G40" s="49">
        <v>14.4</v>
      </c>
      <c r="H40" s="18"/>
      <c r="I40" s="11" t="str">
        <f>LEFT(Tabel1[[#This Row],[Ruumi tüüp (TALO Tüüpruumide nimestik)]],2)</f>
        <v>23</v>
      </c>
      <c r="J40" s="22" t="s">
        <v>4</v>
      </c>
      <c r="K40" s="18" t="s">
        <v>10</v>
      </c>
      <c r="L40" s="11" t="str">
        <f>IFERROR(VLOOKUP(Tabel1[[#This Row],[Üürnik]],'Lepingu lisa'!$AW$3:$AX$22,2,FALSE),"")</f>
        <v/>
      </c>
      <c r="M40" s="11" t="str">
        <f>IFERROR(VLOOKUP(Tabel1[[#This Row],[Jaotus]],Tabelid!L:M,2,FALSE),"")</f>
        <v>NONE</v>
      </c>
      <c r="N40" s="11"/>
      <c r="O40" s="32"/>
      <c r="P40" s="32"/>
      <c r="Q40" s="32"/>
      <c r="R40" s="32"/>
      <c r="S40" s="32"/>
      <c r="T40" s="32"/>
      <c r="U40" s="32"/>
      <c r="V40" s="32"/>
      <c r="W40" s="32"/>
      <c r="X40" s="32"/>
      <c r="Y40" s="32"/>
      <c r="Z40" s="32"/>
      <c r="AA40" s="32"/>
      <c r="AB40" s="32"/>
      <c r="AC40" s="32"/>
      <c r="AD40" s="32"/>
      <c r="AE40" s="32"/>
      <c r="AF40" s="32"/>
      <c r="AG40" s="32"/>
    </row>
    <row r="41" spans="1:33" x14ac:dyDescent="0.25">
      <c r="A41" s="18" t="s">
        <v>20</v>
      </c>
      <c r="B41" s="19" t="s">
        <v>171</v>
      </c>
      <c r="C41" s="18" t="s">
        <v>97</v>
      </c>
      <c r="D41" s="18" t="s">
        <v>137</v>
      </c>
      <c r="E41" s="18" t="s">
        <v>138</v>
      </c>
      <c r="F41" s="49">
        <v>12.1</v>
      </c>
      <c r="G41" s="49">
        <v>11.9</v>
      </c>
      <c r="H41" s="18"/>
      <c r="I41" s="11" t="str">
        <f>LEFT(Tabel1[[#This Row],[Ruumi tüüp (TALO Tüüpruumide nimestik)]],2)</f>
        <v>23</v>
      </c>
      <c r="J41" s="22" t="s">
        <v>4</v>
      </c>
      <c r="K41" s="18" t="s">
        <v>10</v>
      </c>
      <c r="L41" s="11" t="str">
        <f>IFERROR(VLOOKUP(Tabel1[[#This Row],[Üürnik]],'Lepingu lisa'!$AW$3:$AX$22,2,FALSE),"")</f>
        <v/>
      </c>
      <c r="M41" s="11" t="str">
        <f>IFERROR(VLOOKUP(Tabel1[[#This Row],[Jaotus]],Tabelid!L:M,2,FALSE),"")</f>
        <v>NONE</v>
      </c>
      <c r="N41" s="11"/>
      <c r="O41" s="32"/>
      <c r="P41" s="32"/>
      <c r="Q41" s="32"/>
      <c r="R41" s="32"/>
      <c r="S41" s="32"/>
      <c r="T41" s="32"/>
      <c r="U41" s="32"/>
      <c r="V41" s="32"/>
      <c r="W41" s="32"/>
      <c r="X41" s="32"/>
      <c r="Y41" s="32"/>
      <c r="Z41" s="32"/>
      <c r="AA41" s="32"/>
      <c r="AB41" s="32"/>
      <c r="AC41" s="32"/>
      <c r="AD41" s="32"/>
      <c r="AE41" s="32"/>
      <c r="AF41" s="32"/>
      <c r="AG41" s="32"/>
    </row>
    <row r="42" spans="1:33" x14ac:dyDescent="0.25">
      <c r="A42" s="18" t="s">
        <v>20</v>
      </c>
      <c r="B42" s="19" t="s">
        <v>172</v>
      </c>
      <c r="C42" s="18" t="s">
        <v>97</v>
      </c>
      <c r="D42" s="18" t="s">
        <v>137</v>
      </c>
      <c r="E42" s="18" t="s">
        <v>138</v>
      </c>
      <c r="F42" s="49">
        <v>7.9</v>
      </c>
      <c r="G42" s="49">
        <v>7.6</v>
      </c>
      <c r="H42" s="18"/>
      <c r="I42" s="11" t="str">
        <f>LEFT(Tabel1[[#This Row],[Ruumi tüüp (TALO Tüüpruumide nimestik)]],2)</f>
        <v>23</v>
      </c>
      <c r="J42" s="22" t="s">
        <v>4</v>
      </c>
      <c r="K42" s="18" t="s">
        <v>10</v>
      </c>
      <c r="L42" s="11" t="str">
        <f>IFERROR(VLOOKUP(Tabel1[[#This Row],[Üürnik]],'Lepingu lisa'!$AW$3:$AX$22,2,FALSE),"")</f>
        <v/>
      </c>
      <c r="M42" s="11" t="str">
        <f>IFERROR(VLOOKUP(Tabel1[[#This Row],[Jaotus]],Tabelid!L:M,2,FALSE),"")</f>
        <v>NONE</v>
      </c>
      <c r="N42" s="11"/>
      <c r="O42" s="32"/>
      <c r="P42" s="32"/>
      <c r="Q42" s="32"/>
      <c r="R42" s="32"/>
      <c r="S42" s="32"/>
      <c r="T42" s="32"/>
      <c r="U42" s="32"/>
      <c r="V42" s="32"/>
      <c r="W42" s="32"/>
      <c r="X42" s="32"/>
      <c r="Y42" s="32"/>
      <c r="Z42" s="32"/>
      <c r="AA42" s="32"/>
      <c r="AB42" s="32"/>
      <c r="AC42" s="32"/>
      <c r="AD42" s="32"/>
      <c r="AE42" s="32"/>
      <c r="AF42" s="32"/>
      <c r="AG42" s="32"/>
    </row>
    <row r="43" spans="1:33" x14ac:dyDescent="0.25">
      <c r="A43" s="18" t="s">
        <v>20</v>
      </c>
      <c r="B43" s="19" t="s">
        <v>173</v>
      </c>
      <c r="C43" s="18" t="s">
        <v>97</v>
      </c>
      <c r="D43" s="18" t="s">
        <v>137</v>
      </c>
      <c r="E43" s="18" t="s">
        <v>138</v>
      </c>
      <c r="F43" s="49">
        <v>11.9</v>
      </c>
      <c r="G43" s="49">
        <v>11.6</v>
      </c>
      <c r="H43" s="18"/>
      <c r="I43" s="11" t="str">
        <f>LEFT(Tabel1[[#This Row],[Ruumi tüüp (TALO Tüüpruumide nimestik)]],2)</f>
        <v>23</v>
      </c>
      <c r="J43" s="22" t="s">
        <v>4</v>
      </c>
      <c r="K43" s="18" t="s">
        <v>10</v>
      </c>
      <c r="L43" s="11" t="str">
        <f>IFERROR(VLOOKUP(Tabel1[[#This Row],[Üürnik]],'Lepingu lisa'!$AW$3:$AX$22,2,FALSE),"")</f>
        <v/>
      </c>
      <c r="M43" s="11" t="str">
        <f>IFERROR(VLOOKUP(Tabel1[[#This Row],[Jaotus]],Tabelid!L:M,2,FALSE),"")</f>
        <v>NONE</v>
      </c>
      <c r="N43" s="11"/>
      <c r="O43" s="32"/>
      <c r="P43" s="32"/>
      <c r="Q43" s="32"/>
      <c r="R43" s="32"/>
      <c r="S43" s="32"/>
      <c r="T43" s="32"/>
      <c r="U43" s="32"/>
      <c r="V43" s="32"/>
      <c r="W43" s="32"/>
      <c r="X43" s="32"/>
      <c r="Y43" s="32"/>
      <c r="Z43" s="32"/>
      <c r="AA43" s="32"/>
      <c r="AB43" s="32"/>
      <c r="AC43" s="32"/>
      <c r="AD43" s="32"/>
      <c r="AE43" s="32"/>
      <c r="AF43" s="32"/>
      <c r="AG43" s="32"/>
    </row>
    <row r="44" spans="1:33" x14ac:dyDescent="0.25">
      <c r="A44" s="18" t="s">
        <v>20</v>
      </c>
      <c r="B44" s="19" t="s">
        <v>174</v>
      </c>
      <c r="C44" s="18" t="s">
        <v>97</v>
      </c>
      <c r="D44" s="18" t="s">
        <v>137</v>
      </c>
      <c r="E44" s="18" t="s">
        <v>138</v>
      </c>
      <c r="F44" s="49">
        <v>10.3</v>
      </c>
      <c r="G44" s="49">
        <v>10.1</v>
      </c>
      <c r="H44" s="18"/>
      <c r="I44" s="11" t="str">
        <f>LEFT(Tabel1[[#This Row],[Ruumi tüüp (TALO Tüüpruumide nimestik)]],2)</f>
        <v>23</v>
      </c>
      <c r="J44" s="22" t="s">
        <v>4</v>
      </c>
      <c r="K44" s="18" t="s">
        <v>10</v>
      </c>
      <c r="L44" s="11" t="str">
        <f>IFERROR(VLOOKUP(Tabel1[[#This Row],[Üürnik]],'Lepingu lisa'!$AW$3:$AX$22,2,FALSE),"")</f>
        <v/>
      </c>
      <c r="M44" s="11" t="str">
        <f>IFERROR(VLOOKUP(Tabel1[[#This Row],[Jaotus]],Tabelid!L:M,2,FALSE),"")</f>
        <v>NONE</v>
      </c>
      <c r="N44" s="11"/>
      <c r="O44" s="32"/>
      <c r="P44" s="32"/>
      <c r="Q44" s="32"/>
      <c r="R44" s="32"/>
      <c r="S44" s="32"/>
      <c r="T44" s="32"/>
      <c r="U44" s="32"/>
      <c r="V44" s="32"/>
      <c r="W44" s="32"/>
      <c r="X44" s="32"/>
      <c r="Y44" s="32"/>
      <c r="Z44" s="32"/>
      <c r="AA44" s="32"/>
      <c r="AB44" s="32"/>
      <c r="AC44" s="32"/>
      <c r="AD44" s="32"/>
      <c r="AE44" s="32"/>
      <c r="AF44" s="32"/>
      <c r="AG44" s="32"/>
    </row>
    <row r="45" spans="1:33" x14ac:dyDescent="0.25">
      <c r="A45" s="18" t="s">
        <v>20</v>
      </c>
      <c r="B45" s="19" t="s">
        <v>175</v>
      </c>
      <c r="C45" s="18" t="s">
        <v>97</v>
      </c>
      <c r="D45" s="18" t="s">
        <v>176</v>
      </c>
      <c r="E45" s="18" t="s">
        <v>177</v>
      </c>
      <c r="F45" s="49">
        <v>4.5999999999999996</v>
      </c>
      <c r="G45" s="49">
        <v>4.0999999999999996</v>
      </c>
      <c r="H45" s="18"/>
      <c r="I45" s="11" t="str">
        <f>LEFT(Tabel1[[#This Row],[Ruumi tüüp (TALO Tüüpruumide nimestik)]],2)</f>
        <v>71</v>
      </c>
      <c r="J45" s="22" t="s">
        <v>4</v>
      </c>
      <c r="K45" s="18" t="s">
        <v>10</v>
      </c>
      <c r="L45" s="11" t="str">
        <f>IFERROR(VLOOKUP(Tabel1[[#This Row],[Üürnik]],'Lepingu lisa'!$AW$3:$AX$22,2,FALSE),"")</f>
        <v/>
      </c>
      <c r="M45" s="11" t="str">
        <f>IFERROR(VLOOKUP(Tabel1[[#This Row],[Jaotus]],Tabelid!L:M,2,FALSE),"")</f>
        <v>NONE</v>
      </c>
      <c r="N45" s="11"/>
      <c r="O45" s="32"/>
      <c r="P45" s="32"/>
      <c r="Q45" s="32"/>
      <c r="R45" s="32"/>
      <c r="S45" s="32"/>
      <c r="T45" s="32"/>
      <c r="U45" s="32"/>
      <c r="V45" s="32"/>
      <c r="W45" s="32"/>
      <c r="X45" s="32"/>
      <c r="Y45" s="32"/>
      <c r="Z45" s="32"/>
      <c r="AA45" s="32"/>
      <c r="AB45" s="32"/>
      <c r="AC45" s="32"/>
      <c r="AD45" s="32"/>
      <c r="AE45" s="32"/>
      <c r="AF45" s="32"/>
      <c r="AG45" s="32"/>
    </row>
    <row r="46" spans="1:33" x14ac:dyDescent="0.25">
      <c r="A46" s="18" t="s">
        <v>20</v>
      </c>
      <c r="B46" s="19" t="s">
        <v>178</v>
      </c>
      <c r="C46" s="18" t="s">
        <v>97</v>
      </c>
      <c r="D46" s="18" t="s">
        <v>119</v>
      </c>
      <c r="E46" s="18" t="s">
        <v>120</v>
      </c>
      <c r="F46" s="49">
        <v>2.8</v>
      </c>
      <c r="G46" s="49">
        <v>2.5</v>
      </c>
      <c r="H46" s="18"/>
      <c r="I46" s="11" t="str">
        <f>LEFT(Tabel1[[#This Row],[Ruumi tüüp (TALO Tüüpruumide nimestik)]],2)</f>
        <v>73</v>
      </c>
      <c r="J46" s="22" t="s">
        <v>4</v>
      </c>
      <c r="K46" s="18" t="s">
        <v>10</v>
      </c>
      <c r="L46" s="11" t="str">
        <f>IFERROR(VLOOKUP(Tabel1[[#This Row],[Üürnik]],'Lepingu lisa'!$AW$3:$AX$22,2,FALSE),"")</f>
        <v/>
      </c>
      <c r="M46" s="11" t="str">
        <f>IFERROR(VLOOKUP(Tabel1[[#This Row],[Jaotus]],Tabelid!L:M,2,FALSE),"")</f>
        <v>NONE</v>
      </c>
      <c r="N46" s="11"/>
      <c r="O46" s="32"/>
      <c r="P46" s="32"/>
      <c r="Q46" s="32"/>
      <c r="R46" s="32"/>
      <c r="S46" s="32"/>
      <c r="T46" s="32"/>
      <c r="U46" s="32"/>
      <c r="V46" s="32"/>
      <c r="W46" s="32"/>
      <c r="X46" s="32"/>
      <c r="Y46" s="32"/>
      <c r="Z46" s="32"/>
      <c r="AA46" s="32"/>
      <c r="AB46" s="32"/>
      <c r="AC46" s="32"/>
      <c r="AD46" s="32"/>
      <c r="AE46" s="32"/>
      <c r="AF46" s="32"/>
      <c r="AG46" s="32"/>
    </row>
    <row r="47" spans="1:33" x14ac:dyDescent="0.25">
      <c r="A47" s="18" t="s">
        <v>20</v>
      </c>
      <c r="B47" s="19" t="s">
        <v>179</v>
      </c>
      <c r="C47" s="18" t="s">
        <v>97</v>
      </c>
      <c r="D47" s="18" t="s">
        <v>113</v>
      </c>
      <c r="E47" s="18" t="s">
        <v>114</v>
      </c>
      <c r="F47" s="49">
        <v>3.4</v>
      </c>
      <c r="G47" s="49">
        <v>3.1</v>
      </c>
      <c r="H47" s="18"/>
      <c r="I47" s="11" t="str">
        <f>LEFT(Tabel1[[#This Row],[Ruumi tüüp (TALO Tüüpruumide nimestik)]],2)</f>
        <v>72</v>
      </c>
      <c r="J47" s="22" t="s">
        <v>4</v>
      </c>
      <c r="K47" s="18" t="s">
        <v>10</v>
      </c>
      <c r="L47" s="11" t="str">
        <f>IFERROR(VLOOKUP(Tabel1[[#This Row],[Üürnik]],'Lepingu lisa'!$AW$3:$AX$22,2,FALSE),"")</f>
        <v/>
      </c>
      <c r="M47" s="11" t="str">
        <f>IFERROR(VLOOKUP(Tabel1[[#This Row],[Jaotus]],Tabelid!L:M,2,FALSE),"")</f>
        <v>NONE</v>
      </c>
      <c r="N47" s="11"/>
      <c r="O47" s="32"/>
      <c r="P47" s="32"/>
      <c r="Q47" s="32"/>
      <c r="R47" s="32"/>
      <c r="S47" s="32"/>
      <c r="T47" s="32"/>
      <c r="U47" s="32"/>
      <c r="V47" s="32"/>
      <c r="W47" s="32"/>
      <c r="X47" s="32"/>
      <c r="Y47" s="32"/>
      <c r="Z47" s="32"/>
      <c r="AA47" s="32"/>
      <c r="AB47" s="32"/>
      <c r="AC47" s="32"/>
      <c r="AD47" s="32"/>
      <c r="AE47" s="32"/>
      <c r="AF47" s="32"/>
      <c r="AG47" s="32"/>
    </row>
    <row r="48" spans="1:33" x14ac:dyDescent="0.25">
      <c r="A48" s="18" t="s">
        <v>20</v>
      </c>
      <c r="B48" s="19" t="s">
        <v>180</v>
      </c>
      <c r="C48" s="18" t="s">
        <v>97</v>
      </c>
      <c r="D48" s="18" t="s">
        <v>113</v>
      </c>
      <c r="E48" s="18" t="s">
        <v>114</v>
      </c>
      <c r="F48" s="49">
        <v>3.3</v>
      </c>
      <c r="G48" s="49">
        <v>2.9</v>
      </c>
      <c r="H48" s="18"/>
      <c r="I48" s="11" t="str">
        <f>LEFT(Tabel1[[#This Row],[Ruumi tüüp (TALO Tüüpruumide nimestik)]],2)</f>
        <v>72</v>
      </c>
      <c r="J48" s="22" t="s">
        <v>4</v>
      </c>
      <c r="K48" s="18" t="s">
        <v>10</v>
      </c>
      <c r="L48" s="11" t="str">
        <f>IFERROR(VLOOKUP(Tabel1[[#This Row],[Üürnik]],'Lepingu lisa'!$AW$3:$AX$22,2,FALSE),"")</f>
        <v/>
      </c>
      <c r="M48" s="11" t="str">
        <f>IFERROR(VLOOKUP(Tabel1[[#This Row],[Jaotus]],Tabelid!L:M,2,FALSE),"")</f>
        <v>NONE</v>
      </c>
      <c r="N48" s="11"/>
      <c r="O48" s="32"/>
      <c r="P48" s="32"/>
      <c r="Q48" s="32"/>
      <c r="R48" s="32"/>
      <c r="S48" s="32"/>
      <c r="T48" s="32"/>
      <c r="U48" s="32"/>
      <c r="V48" s="32"/>
      <c r="W48" s="32"/>
      <c r="X48" s="32"/>
      <c r="Y48" s="32"/>
      <c r="Z48" s="32"/>
      <c r="AA48" s="32"/>
      <c r="AB48" s="32"/>
      <c r="AC48" s="32"/>
      <c r="AD48" s="32"/>
      <c r="AE48" s="32"/>
      <c r="AF48" s="32"/>
      <c r="AG48" s="32"/>
    </row>
    <row r="49" spans="1:33" x14ac:dyDescent="0.25">
      <c r="A49" s="18" t="s">
        <v>20</v>
      </c>
      <c r="B49" s="19" t="s">
        <v>181</v>
      </c>
      <c r="C49" s="18" t="s">
        <v>97</v>
      </c>
      <c r="D49" s="18" t="s">
        <v>148</v>
      </c>
      <c r="E49" s="18" t="s">
        <v>149</v>
      </c>
      <c r="F49" s="49">
        <v>52</v>
      </c>
      <c r="G49" s="49">
        <v>50.8</v>
      </c>
      <c r="H49" s="18"/>
      <c r="I49" s="11" t="str">
        <f>LEFT(Tabel1[[#This Row],[Ruumi tüüp (TALO Tüüpruumide nimestik)]],2)</f>
        <v>51</v>
      </c>
      <c r="J49" s="22" t="s">
        <v>4</v>
      </c>
      <c r="K49" s="18" t="s">
        <v>10</v>
      </c>
      <c r="L49" s="11" t="str">
        <f>IFERROR(VLOOKUP(Tabel1[[#This Row],[Üürnik]],'Lepingu lisa'!$AW$3:$AX$22,2,FALSE),"")</f>
        <v/>
      </c>
      <c r="M49" s="11" t="str">
        <f>IFERROR(VLOOKUP(Tabel1[[#This Row],[Jaotus]],Tabelid!L:M,2,FALSE),"")</f>
        <v>NONE</v>
      </c>
      <c r="N49" s="11"/>
      <c r="O49" s="32"/>
      <c r="P49" s="32"/>
      <c r="Q49" s="32"/>
      <c r="R49" s="32"/>
      <c r="S49" s="32"/>
      <c r="T49" s="32"/>
      <c r="U49" s="32"/>
      <c r="V49" s="32"/>
      <c r="W49" s="32"/>
      <c r="X49" s="32"/>
      <c r="Y49" s="32"/>
      <c r="Z49" s="32"/>
      <c r="AA49" s="32"/>
      <c r="AB49" s="32"/>
      <c r="AC49" s="32"/>
      <c r="AD49" s="32"/>
      <c r="AE49" s="32"/>
      <c r="AF49" s="32"/>
      <c r="AG49" s="32"/>
    </row>
    <row r="50" spans="1:33" x14ac:dyDescent="0.25">
      <c r="A50" s="18" t="s">
        <v>20</v>
      </c>
      <c r="B50" s="19" t="s">
        <v>182</v>
      </c>
      <c r="C50" s="18" t="s">
        <v>97</v>
      </c>
      <c r="D50" s="18" t="s">
        <v>98</v>
      </c>
      <c r="E50" s="18" t="s">
        <v>99</v>
      </c>
      <c r="F50" s="49">
        <v>50.1</v>
      </c>
      <c r="G50" s="49">
        <v>48.7</v>
      </c>
      <c r="H50" s="18" t="s">
        <v>183</v>
      </c>
      <c r="I50" s="11" t="str">
        <f>LEFT(Tabel1[[#This Row],[Ruumi tüüp (TALO Tüüpruumide nimestik)]],2)</f>
        <v>91</v>
      </c>
      <c r="J50" s="22" t="s">
        <v>184</v>
      </c>
      <c r="K50" s="18"/>
      <c r="L50" s="11" t="str">
        <f>IFERROR(VLOOKUP(Tabel1[[#This Row],[Üürnik]],'Lepingu lisa'!$AW$3:$AX$22,2,FALSE),"")</f>
        <v/>
      </c>
      <c r="M50" s="11" t="str">
        <f>IFERROR(VLOOKUP(Tabel1[[#This Row],[Jaotus]],Tabelid!L:M,2,FALSE),"")</f>
        <v>MUU_BUILDING</v>
      </c>
      <c r="N50" s="11"/>
      <c r="O50" s="32">
        <v>1</v>
      </c>
      <c r="P50" s="32">
        <v>0</v>
      </c>
      <c r="Q50" s="32">
        <v>1</v>
      </c>
      <c r="R50" s="32">
        <v>1</v>
      </c>
      <c r="S50" s="32"/>
      <c r="T50" s="32"/>
      <c r="U50" s="32"/>
      <c r="V50" s="32"/>
      <c r="W50" s="32"/>
      <c r="X50" s="32"/>
      <c r="Y50" s="32"/>
      <c r="Z50" s="32"/>
      <c r="AA50" s="32"/>
      <c r="AB50" s="32"/>
      <c r="AC50" s="32"/>
      <c r="AD50" s="32"/>
      <c r="AE50" s="32"/>
      <c r="AF50" s="32"/>
      <c r="AG50" s="32"/>
    </row>
    <row r="51" spans="1:33" x14ac:dyDescent="0.25">
      <c r="A51" s="18" t="s">
        <v>20</v>
      </c>
      <c r="B51" s="19" t="s">
        <v>185</v>
      </c>
      <c r="C51" s="18" t="s">
        <v>97</v>
      </c>
      <c r="D51" s="18" t="s">
        <v>98</v>
      </c>
      <c r="E51" s="18" t="s">
        <v>99</v>
      </c>
      <c r="F51" s="49">
        <v>43.9</v>
      </c>
      <c r="G51" s="49">
        <v>43</v>
      </c>
      <c r="H51" s="18" t="s">
        <v>183</v>
      </c>
      <c r="I51" s="11" t="str">
        <f>LEFT(Tabel1[[#This Row],[Ruumi tüüp (TALO Tüüpruumide nimestik)]],2)</f>
        <v>91</v>
      </c>
      <c r="J51" s="22" t="s">
        <v>184</v>
      </c>
      <c r="K51" s="18"/>
      <c r="L51" s="11" t="str">
        <f>IFERROR(VLOOKUP(Tabel1[[#This Row],[Üürnik]],'Lepingu lisa'!$AW$3:$AX$22,2,FALSE),"")</f>
        <v/>
      </c>
      <c r="M51" s="11" t="str">
        <f>IFERROR(VLOOKUP(Tabel1[[#This Row],[Jaotus]],Tabelid!L:M,2,FALSE),"")</f>
        <v>MUU_BUILDING</v>
      </c>
      <c r="N51" s="11"/>
      <c r="O51" s="32">
        <v>1</v>
      </c>
      <c r="P51" s="32">
        <v>0</v>
      </c>
      <c r="Q51" s="32">
        <v>1</v>
      </c>
      <c r="R51" s="32">
        <v>1</v>
      </c>
      <c r="S51" s="32"/>
      <c r="T51" s="32"/>
      <c r="U51" s="32"/>
      <c r="V51" s="32"/>
      <c r="W51" s="32"/>
      <c r="X51" s="32"/>
      <c r="Y51" s="32"/>
      <c r="Z51" s="32"/>
      <c r="AA51" s="32"/>
      <c r="AB51" s="32"/>
      <c r="AC51" s="32"/>
      <c r="AD51" s="32"/>
      <c r="AE51" s="32"/>
      <c r="AF51" s="32"/>
      <c r="AG51" s="32"/>
    </row>
    <row r="52" spans="1:33" x14ac:dyDescent="0.25">
      <c r="A52" s="18" t="s">
        <v>20</v>
      </c>
      <c r="B52" s="19" t="s">
        <v>186</v>
      </c>
      <c r="C52" s="18" t="s">
        <v>97</v>
      </c>
      <c r="D52" s="18" t="s">
        <v>98</v>
      </c>
      <c r="E52" s="18" t="s">
        <v>99</v>
      </c>
      <c r="F52" s="49">
        <v>32.299999999999997</v>
      </c>
      <c r="G52" s="49">
        <v>31.8</v>
      </c>
      <c r="H52" s="18" t="s">
        <v>115</v>
      </c>
      <c r="I52" s="11" t="str">
        <f>LEFT(Tabel1[[#This Row],[Ruumi tüüp (TALO Tüüpruumide nimestik)]],2)</f>
        <v>91</v>
      </c>
      <c r="J52" s="22" t="s">
        <v>184</v>
      </c>
      <c r="K52" s="18"/>
      <c r="L52" s="11" t="str">
        <f>IFERROR(VLOOKUP(Tabel1[[#This Row],[Üürnik]],'Lepingu lisa'!$AW$3:$AX$22,2,FALSE),"")</f>
        <v/>
      </c>
      <c r="M52" s="11" t="str">
        <f>IFERROR(VLOOKUP(Tabel1[[#This Row],[Jaotus]],Tabelid!L:M,2,FALSE),"")</f>
        <v>MUU_BUILDING</v>
      </c>
      <c r="N52" s="11"/>
      <c r="O52" s="32">
        <v>1</v>
      </c>
      <c r="P52" s="32">
        <v>0</v>
      </c>
      <c r="Q52" s="32">
        <v>0</v>
      </c>
      <c r="R52" s="32">
        <v>1</v>
      </c>
      <c r="S52" s="32"/>
      <c r="T52" s="32"/>
      <c r="U52" s="32"/>
      <c r="V52" s="32"/>
      <c r="W52" s="32"/>
      <c r="X52" s="32"/>
      <c r="Y52" s="32"/>
      <c r="Z52" s="32"/>
      <c r="AA52" s="32"/>
      <c r="AB52" s="32"/>
      <c r="AC52" s="32"/>
      <c r="AD52" s="32"/>
      <c r="AE52" s="32"/>
      <c r="AF52" s="32"/>
      <c r="AG52" s="32"/>
    </row>
    <row r="53" spans="1:33" x14ac:dyDescent="0.25">
      <c r="A53" s="18" t="s">
        <v>20</v>
      </c>
      <c r="B53" s="19" t="s">
        <v>187</v>
      </c>
      <c r="C53" s="18" t="s">
        <v>103</v>
      </c>
      <c r="D53" s="18" t="s">
        <v>104</v>
      </c>
      <c r="E53" s="18" t="s">
        <v>105</v>
      </c>
      <c r="F53" s="49">
        <v>2.4</v>
      </c>
      <c r="G53" s="49">
        <v>2.4</v>
      </c>
      <c r="H53" s="18"/>
      <c r="I53" s="11" t="str">
        <f>LEFT(Tabel1[[#This Row],[Ruumi tüüp (TALO Tüüpruumide nimestik)]],2)</f>
        <v>92</v>
      </c>
      <c r="J53" s="22"/>
      <c r="K53" s="18"/>
      <c r="L53" s="11" t="str">
        <f>IFERROR(VLOOKUP(Tabel1[[#This Row],[Üürnik]],'Lepingu lisa'!$AW$3:$AX$22,2,FALSE),"")</f>
        <v/>
      </c>
      <c r="M53" s="11" t="str">
        <f>IFERROR(VLOOKUP(Tabel1[[#This Row],[Jaotus]],Tabelid!L:M,2,FALSE),"")</f>
        <v/>
      </c>
      <c r="N53" s="11"/>
      <c r="O53" s="32"/>
      <c r="P53" s="32"/>
      <c r="Q53" s="32"/>
      <c r="R53" s="32"/>
      <c r="S53" s="32"/>
      <c r="T53" s="32"/>
      <c r="U53" s="32"/>
      <c r="V53" s="32"/>
      <c r="W53" s="32"/>
      <c r="X53" s="32"/>
      <c r="Y53" s="32"/>
      <c r="Z53" s="32"/>
      <c r="AA53" s="32"/>
      <c r="AB53" s="32"/>
      <c r="AC53" s="32"/>
      <c r="AD53" s="32"/>
      <c r="AE53" s="32"/>
      <c r="AF53" s="32"/>
      <c r="AG53" s="32"/>
    </row>
    <row r="54" spans="1:33" x14ac:dyDescent="0.25">
      <c r="A54" s="18" t="s">
        <v>20</v>
      </c>
      <c r="B54" s="19" t="s">
        <v>188</v>
      </c>
      <c r="C54" s="18" t="s">
        <v>97</v>
      </c>
      <c r="D54" s="18" t="s">
        <v>98</v>
      </c>
      <c r="E54" s="18" t="s">
        <v>99</v>
      </c>
      <c r="F54" s="49">
        <v>14.7</v>
      </c>
      <c r="G54" s="49">
        <v>14.5</v>
      </c>
      <c r="H54" s="18" t="s">
        <v>183</v>
      </c>
      <c r="I54" s="11" t="str">
        <f>LEFT(Tabel1[[#This Row],[Ruumi tüüp (TALO Tüüpruumide nimestik)]],2)</f>
        <v>91</v>
      </c>
      <c r="J54" s="22" t="s">
        <v>184</v>
      </c>
      <c r="K54" s="18"/>
      <c r="L54" s="11" t="str">
        <f>IFERROR(VLOOKUP(Tabel1[[#This Row],[Üürnik]],'Lepingu lisa'!$AW$3:$AX$22,2,FALSE),"")</f>
        <v/>
      </c>
      <c r="M54" s="11" t="str">
        <f>IFERROR(VLOOKUP(Tabel1[[#This Row],[Jaotus]],Tabelid!L:M,2,FALSE),"")</f>
        <v>MUU_BUILDING</v>
      </c>
      <c r="N54" s="11"/>
      <c r="O54" s="32">
        <v>1</v>
      </c>
      <c r="P54" s="32">
        <v>0</v>
      </c>
      <c r="Q54" s="32">
        <v>1</v>
      </c>
      <c r="R54" s="32">
        <v>1</v>
      </c>
      <c r="S54" s="32"/>
      <c r="T54" s="32"/>
      <c r="U54" s="32"/>
      <c r="V54" s="32"/>
      <c r="W54" s="32"/>
      <c r="X54" s="32"/>
      <c r="Y54" s="32"/>
      <c r="Z54" s="32"/>
      <c r="AA54" s="32"/>
      <c r="AB54" s="32"/>
      <c r="AC54" s="32"/>
      <c r="AD54" s="32"/>
      <c r="AE54" s="32"/>
      <c r="AF54" s="32"/>
      <c r="AG54" s="32"/>
    </row>
    <row r="55" spans="1:33" x14ac:dyDescent="0.25">
      <c r="A55" s="18" t="s">
        <v>20</v>
      </c>
      <c r="B55" s="19" t="s">
        <v>189</v>
      </c>
      <c r="C55" s="18" t="s">
        <v>109</v>
      </c>
      <c r="D55" s="18" t="s">
        <v>190</v>
      </c>
      <c r="E55" s="18" t="s">
        <v>191</v>
      </c>
      <c r="F55" s="49">
        <v>10.199999999999999</v>
      </c>
      <c r="G55" s="49">
        <v>10.199999999999999</v>
      </c>
      <c r="H55" s="18"/>
      <c r="I55" s="11" t="str">
        <f>LEFT(Tabel1[[#This Row],[Ruumi tüüp (TALO Tüüpruumide nimestik)]],2)</f>
        <v>99</v>
      </c>
      <c r="J55" s="22"/>
      <c r="K55" s="18"/>
      <c r="L55" s="11" t="str">
        <f>IFERROR(VLOOKUP(Tabel1[[#This Row],[Üürnik]],'Lepingu lisa'!$AW$3:$AX$22,2,FALSE),"")</f>
        <v/>
      </c>
      <c r="M55" s="11" t="str">
        <f>IFERROR(VLOOKUP(Tabel1[[#This Row],[Jaotus]],Tabelid!L:M,2,FALSE),"")</f>
        <v/>
      </c>
      <c r="N55" s="11"/>
      <c r="O55" s="32"/>
      <c r="P55" s="32"/>
      <c r="Q55" s="32"/>
      <c r="R55" s="32"/>
      <c r="S55" s="32"/>
      <c r="T55" s="32"/>
      <c r="U55" s="32"/>
      <c r="V55" s="32"/>
      <c r="W55" s="32"/>
      <c r="X55" s="32"/>
      <c r="Y55" s="32"/>
      <c r="Z55" s="32"/>
      <c r="AA55" s="32"/>
      <c r="AB55" s="32"/>
      <c r="AC55" s="32"/>
      <c r="AD55" s="32"/>
      <c r="AE55" s="32"/>
      <c r="AF55" s="32"/>
      <c r="AG55" s="32"/>
    </row>
    <row r="56" spans="1:33" x14ac:dyDescent="0.25">
      <c r="A56" s="18" t="s">
        <v>20</v>
      </c>
      <c r="B56" s="19" t="s">
        <v>192</v>
      </c>
      <c r="C56" s="18" t="s">
        <v>109</v>
      </c>
      <c r="D56" s="18" t="s">
        <v>190</v>
      </c>
      <c r="E56" s="18" t="s">
        <v>191</v>
      </c>
      <c r="F56" s="49">
        <v>2.2999999999999998</v>
      </c>
      <c r="G56" s="49">
        <v>2.2999999999999998</v>
      </c>
      <c r="H56" s="18"/>
      <c r="I56" s="11" t="str">
        <f>LEFT(Tabel1[[#This Row],[Ruumi tüüp (TALO Tüüpruumide nimestik)]],2)</f>
        <v>99</v>
      </c>
      <c r="J56" s="22"/>
      <c r="K56" s="18"/>
      <c r="L56" s="11" t="str">
        <f>IFERROR(VLOOKUP(Tabel1[[#This Row],[Üürnik]],'Lepingu lisa'!$AW$3:$AX$22,2,FALSE),"")</f>
        <v/>
      </c>
      <c r="M56" s="11" t="str">
        <f>IFERROR(VLOOKUP(Tabel1[[#This Row],[Jaotus]],Tabelid!L:M,2,FALSE),"")</f>
        <v/>
      </c>
      <c r="N56" s="11"/>
      <c r="O56" s="32"/>
      <c r="P56" s="32"/>
      <c r="Q56" s="32"/>
      <c r="R56" s="32"/>
      <c r="S56" s="32"/>
      <c r="T56" s="32"/>
      <c r="U56" s="32"/>
      <c r="V56" s="32"/>
      <c r="W56" s="32"/>
      <c r="X56" s="32"/>
      <c r="Y56" s="32"/>
      <c r="Z56" s="32"/>
      <c r="AA56" s="32"/>
      <c r="AB56" s="32"/>
      <c r="AC56" s="32"/>
      <c r="AD56" s="32"/>
      <c r="AE56" s="32"/>
      <c r="AF56" s="32"/>
      <c r="AG56" s="32"/>
    </row>
    <row r="57" spans="1:33" x14ac:dyDescent="0.25">
      <c r="A57" s="18" t="s">
        <v>20</v>
      </c>
      <c r="B57" s="19" t="s">
        <v>193</v>
      </c>
      <c r="C57" s="18" t="s">
        <v>97</v>
      </c>
      <c r="D57" s="18" t="s">
        <v>167</v>
      </c>
      <c r="E57" s="18" t="s">
        <v>194</v>
      </c>
      <c r="F57" s="49">
        <v>2</v>
      </c>
      <c r="G57" s="49">
        <v>1.9</v>
      </c>
      <c r="H57" s="18"/>
      <c r="I57" s="11" t="str">
        <f>LEFT(Tabel1[[#This Row],[Ruumi tüüp (TALO Tüüpruumide nimestik)]],2)</f>
        <v>52</v>
      </c>
      <c r="J57" s="22" t="s">
        <v>4</v>
      </c>
      <c r="K57" s="18" t="s">
        <v>10</v>
      </c>
      <c r="L57" s="11" t="str">
        <f>IFERROR(VLOOKUP(Tabel1[[#This Row],[Üürnik]],'Lepingu lisa'!$AW$3:$AX$22,2,FALSE),"")</f>
        <v/>
      </c>
      <c r="M57" s="11" t="str">
        <f>IFERROR(VLOOKUP(Tabel1[[#This Row],[Jaotus]],Tabelid!L:M,2,FALSE),"")</f>
        <v>NONE</v>
      </c>
      <c r="N57" s="11"/>
      <c r="O57" s="32"/>
      <c r="P57" s="32"/>
      <c r="Q57" s="32"/>
      <c r="R57" s="32"/>
      <c r="S57" s="32"/>
      <c r="T57" s="32"/>
      <c r="U57" s="32"/>
      <c r="V57" s="32"/>
      <c r="W57" s="32"/>
      <c r="X57" s="32"/>
      <c r="Y57" s="32"/>
      <c r="Z57" s="32"/>
      <c r="AA57" s="32"/>
      <c r="AB57" s="32"/>
      <c r="AC57" s="32"/>
      <c r="AD57" s="32"/>
      <c r="AE57" s="32"/>
      <c r="AF57" s="32"/>
      <c r="AG57" s="32"/>
    </row>
    <row r="58" spans="1:33" x14ac:dyDescent="0.25">
      <c r="A58" s="18" t="s">
        <v>20</v>
      </c>
      <c r="B58" s="19" t="s">
        <v>195</v>
      </c>
      <c r="C58" s="18" t="s">
        <v>109</v>
      </c>
      <c r="D58" s="18" t="s">
        <v>196</v>
      </c>
      <c r="E58" s="18" t="s">
        <v>197</v>
      </c>
      <c r="F58" s="49">
        <v>22.7</v>
      </c>
      <c r="G58" s="49">
        <v>22.7</v>
      </c>
      <c r="H58" s="18"/>
      <c r="I58" s="11" t="str">
        <f>LEFT(Tabel1[[#This Row],[Ruumi tüüp (TALO Tüüpruumide nimestik)]],2)</f>
        <v>94</v>
      </c>
      <c r="J58" s="22"/>
      <c r="K58" s="18"/>
      <c r="L58" s="11" t="str">
        <f>IFERROR(VLOOKUP(Tabel1[[#This Row],[Üürnik]],'Lepingu lisa'!$AW$3:$AX$22,2,FALSE),"")</f>
        <v/>
      </c>
      <c r="M58" s="11" t="str">
        <f>IFERROR(VLOOKUP(Tabel1[[#This Row],[Jaotus]],Tabelid!L:M,2,FALSE),"")</f>
        <v/>
      </c>
      <c r="N58" s="11"/>
      <c r="O58" s="32"/>
      <c r="P58" s="32"/>
      <c r="Q58" s="32"/>
      <c r="R58" s="32"/>
      <c r="S58" s="32"/>
      <c r="T58" s="32"/>
      <c r="U58" s="32"/>
      <c r="V58" s="32"/>
      <c r="W58" s="32"/>
      <c r="X58" s="32"/>
      <c r="Y58" s="32"/>
      <c r="Z58" s="32"/>
      <c r="AA58" s="32"/>
      <c r="AB58" s="32"/>
      <c r="AC58" s="32"/>
      <c r="AD58" s="32"/>
      <c r="AE58" s="32"/>
      <c r="AF58" s="32"/>
      <c r="AG58" s="32"/>
    </row>
    <row r="59" spans="1:33" x14ac:dyDescent="0.25">
      <c r="A59" s="18" t="s">
        <v>20</v>
      </c>
      <c r="B59" s="19" t="s">
        <v>198</v>
      </c>
      <c r="C59" s="18" t="s">
        <v>97</v>
      </c>
      <c r="D59" s="18" t="s">
        <v>131</v>
      </c>
      <c r="E59" s="18" t="s">
        <v>132</v>
      </c>
      <c r="F59" s="49">
        <v>15.3</v>
      </c>
      <c r="G59" s="49">
        <v>15.3</v>
      </c>
      <c r="H59" s="18"/>
      <c r="I59" s="11" t="str">
        <f>LEFT(Tabel1[[#This Row],[Ruumi tüüp (TALO Tüüpruumide nimestik)]],2)</f>
        <v>86</v>
      </c>
      <c r="J59" s="22" t="s">
        <v>6</v>
      </c>
      <c r="K59" s="18"/>
      <c r="L59" s="11" t="str">
        <f>IFERROR(VLOOKUP(Tabel1[[#This Row],[Üürnik]],'Lepingu lisa'!$AW$3:$AX$22,2,FALSE),"")</f>
        <v/>
      </c>
      <c r="M59" s="11" t="str">
        <f>IFERROR(VLOOKUP(Tabel1[[#This Row],[Jaotus]],Tabelid!L:M,2,FALSE),"")</f>
        <v>BUILDING</v>
      </c>
      <c r="N59" s="11"/>
      <c r="O59" s="32"/>
      <c r="P59" s="32"/>
      <c r="Q59" s="32"/>
      <c r="R59" s="32"/>
      <c r="S59" s="32"/>
      <c r="T59" s="32"/>
      <c r="U59" s="32"/>
      <c r="V59" s="32"/>
      <c r="W59" s="32"/>
      <c r="X59" s="32"/>
      <c r="Y59" s="32"/>
      <c r="Z59" s="32"/>
      <c r="AA59" s="32"/>
      <c r="AB59" s="32"/>
      <c r="AC59" s="32"/>
      <c r="AD59" s="32"/>
      <c r="AE59" s="32"/>
      <c r="AF59" s="32"/>
      <c r="AG59" s="32"/>
    </row>
    <row r="60" spans="1:33" x14ac:dyDescent="0.25">
      <c r="A60" s="18" t="s">
        <v>20</v>
      </c>
      <c r="B60" s="19" t="s">
        <v>199</v>
      </c>
      <c r="C60" s="18" t="s">
        <v>97</v>
      </c>
      <c r="D60" s="18" t="s">
        <v>137</v>
      </c>
      <c r="E60" s="18" t="s">
        <v>138</v>
      </c>
      <c r="F60" s="49">
        <v>10.3</v>
      </c>
      <c r="G60" s="49">
        <v>10.3</v>
      </c>
      <c r="H60" s="18"/>
      <c r="I60" s="11" t="str">
        <f>LEFT(Tabel1[[#This Row],[Ruumi tüüp (TALO Tüüpruumide nimestik)]],2)</f>
        <v>23</v>
      </c>
      <c r="J60" s="22" t="s">
        <v>4</v>
      </c>
      <c r="K60" s="18" t="s">
        <v>10</v>
      </c>
      <c r="L60" s="11" t="str">
        <f>IFERROR(VLOOKUP(Tabel1[[#This Row],[Üürnik]],'Lepingu lisa'!$AW$3:$AX$22,2,FALSE),"")</f>
        <v/>
      </c>
      <c r="M60" s="11" t="str">
        <f>IFERROR(VLOOKUP(Tabel1[[#This Row],[Jaotus]],Tabelid!L:M,2,FALSE),"")</f>
        <v>NONE</v>
      </c>
      <c r="N60" s="11"/>
      <c r="O60" s="32"/>
      <c r="P60" s="32"/>
      <c r="Q60" s="32"/>
      <c r="R60" s="32"/>
      <c r="S60" s="32"/>
      <c r="T60" s="32"/>
      <c r="U60" s="32"/>
      <c r="V60" s="32"/>
      <c r="W60" s="32"/>
      <c r="X60" s="32"/>
      <c r="Y60" s="32"/>
      <c r="Z60" s="32"/>
      <c r="AA60" s="32"/>
      <c r="AB60" s="32"/>
      <c r="AC60" s="32"/>
      <c r="AD60" s="32"/>
      <c r="AE60" s="32"/>
      <c r="AF60" s="32"/>
      <c r="AG60" s="32"/>
    </row>
    <row r="61" spans="1:33" x14ac:dyDescent="0.25">
      <c r="A61" s="18" t="s">
        <v>20</v>
      </c>
      <c r="B61" s="19" t="s">
        <v>200</v>
      </c>
      <c r="C61" s="18" t="s">
        <v>97</v>
      </c>
      <c r="D61" s="18" t="s">
        <v>137</v>
      </c>
      <c r="E61" s="18" t="s">
        <v>138</v>
      </c>
      <c r="F61" s="49">
        <v>2.1</v>
      </c>
      <c r="G61" s="49">
        <v>2.1</v>
      </c>
      <c r="H61" s="18"/>
      <c r="I61" s="11" t="str">
        <f>LEFT(Tabel1[[#This Row],[Ruumi tüüp (TALO Tüüpruumide nimestik)]],2)</f>
        <v>23</v>
      </c>
      <c r="J61" s="22" t="s">
        <v>4</v>
      </c>
      <c r="K61" s="18" t="s">
        <v>10</v>
      </c>
      <c r="L61" s="11" t="str">
        <f>IFERROR(VLOOKUP(Tabel1[[#This Row],[Üürnik]],'Lepingu lisa'!$AW$3:$AX$22,2,FALSE),"")</f>
        <v/>
      </c>
      <c r="M61" s="11" t="str">
        <f>IFERROR(VLOOKUP(Tabel1[[#This Row],[Jaotus]],Tabelid!L:M,2,FALSE),"")</f>
        <v>NONE</v>
      </c>
      <c r="N61" s="11"/>
      <c r="O61" s="32"/>
      <c r="P61" s="32"/>
      <c r="Q61" s="32"/>
      <c r="R61" s="32"/>
      <c r="S61" s="32"/>
      <c r="T61" s="32"/>
      <c r="U61" s="32"/>
      <c r="V61" s="32"/>
      <c r="W61" s="32"/>
      <c r="X61" s="32"/>
      <c r="Y61" s="32"/>
      <c r="Z61" s="32"/>
      <c r="AA61" s="32"/>
      <c r="AB61" s="32"/>
      <c r="AC61" s="32"/>
      <c r="AD61" s="32"/>
      <c r="AE61" s="32"/>
      <c r="AF61" s="32"/>
      <c r="AG61" s="32"/>
    </row>
    <row r="62" spans="1:33" x14ac:dyDescent="0.25">
      <c r="A62" s="18" t="s">
        <v>20</v>
      </c>
      <c r="B62" s="19" t="s">
        <v>201</v>
      </c>
      <c r="C62" s="18" t="s">
        <v>97</v>
      </c>
      <c r="D62" s="18" t="s">
        <v>137</v>
      </c>
      <c r="E62" s="18" t="s">
        <v>138</v>
      </c>
      <c r="F62" s="49">
        <v>7.2</v>
      </c>
      <c r="G62" s="49">
        <v>7.2</v>
      </c>
      <c r="H62" s="18"/>
      <c r="I62" s="11" t="str">
        <f>LEFT(Tabel1[[#This Row],[Ruumi tüüp (TALO Tüüpruumide nimestik)]],2)</f>
        <v>23</v>
      </c>
      <c r="J62" s="22" t="s">
        <v>4</v>
      </c>
      <c r="K62" s="18" t="s">
        <v>10</v>
      </c>
      <c r="L62" s="11" t="str">
        <f>IFERROR(VLOOKUP(Tabel1[[#This Row],[Üürnik]],'Lepingu lisa'!$AW$3:$AX$22,2,FALSE),"")</f>
        <v/>
      </c>
      <c r="M62" s="11" t="str">
        <f>IFERROR(VLOOKUP(Tabel1[[#This Row],[Jaotus]],Tabelid!L:M,2,FALSE),"")</f>
        <v>NONE</v>
      </c>
      <c r="N62" s="11"/>
      <c r="O62" s="32"/>
      <c r="P62" s="32"/>
      <c r="Q62" s="32"/>
      <c r="R62" s="32"/>
      <c r="S62" s="32"/>
      <c r="T62" s="32"/>
      <c r="U62" s="32"/>
      <c r="V62" s="32"/>
      <c r="W62" s="32"/>
      <c r="X62" s="32"/>
      <c r="Y62" s="32"/>
      <c r="Z62" s="32"/>
      <c r="AA62" s="32"/>
      <c r="AB62" s="32"/>
      <c r="AC62" s="32"/>
      <c r="AD62" s="32"/>
      <c r="AE62" s="32"/>
      <c r="AF62" s="32"/>
      <c r="AG62" s="32"/>
    </row>
    <row r="63" spans="1:33" x14ac:dyDescent="0.25">
      <c r="A63" s="18" t="s">
        <v>20</v>
      </c>
      <c r="B63" s="19" t="s">
        <v>202</v>
      </c>
      <c r="C63" s="18" t="s">
        <v>109</v>
      </c>
      <c r="D63" s="18" t="s">
        <v>190</v>
      </c>
      <c r="E63" s="18" t="s">
        <v>111</v>
      </c>
      <c r="F63" s="49">
        <v>31</v>
      </c>
      <c r="G63" s="49">
        <v>31</v>
      </c>
      <c r="H63" s="18"/>
      <c r="I63" s="11" t="str">
        <f>LEFT(Tabel1[[#This Row],[Ruumi tüüp (TALO Tüüpruumide nimestik)]],2)</f>
        <v>97</v>
      </c>
      <c r="J63" s="22"/>
      <c r="K63" s="18"/>
      <c r="L63" s="11" t="str">
        <f>IFERROR(VLOOKUP(Tabel1[[#This Row],[Üürnik]],'Lepingu lisa'!$AW$3:$AX$22,2,FALSE),"")</f>
        <v/>
      </c>
      <c r="M63" s="11" t="str">
        <f>IFERROR(VLOOKUP(Tabel1[[#This Row],[Jaotus]],Tabelid!L:M,2,FALSE),"")</f>
        <v/>
      </c>
      <c r="N63" s="11"/>
      <c r="O63" s="32"/>
      <c r="P63" s="32"/>
      <c r="Q63" s="32"/>
      <c r="R63" s="32"/>
      <c r="S63" s="32"/>
      <c r="T63" s="32"/>
      <c r="U63" s="32"/>
      <c r="V63" s="32"/>
      <c r="W63" s="32"/>
      <c r="X63" s="32"/>
      <c r="Y63" s="32"/>
      <c r="Z63" s="32"/>
      <c r="AA63" s="32"/>
      <c r="AB63" s="32"/>
      <c r="AC63" s="32"/>
      <c r="AD63" s="32"/>
      <c r="AE63" s="32"/>
      <c r="AF63" s="32"/>
      <c r="AG63" s="32"/>
    </row>
    <row r="64" spans="1:33" x14ac:dyDescent="0.25">
      <c r="A64" s="18" t="s">
        <v>20</v>
      </c>
      <c r="B64" s="19" t="s">
        <v>203</v>
      </c>
      <c r="C64" s="18" t="s">
        <v>97</v>
      </c>
      <c r="D64" s="18" t="s">
        <v>167</v>
      </c>
      <c r="E64" s="18" t="s">
        <v>168</v>
      </c>
      <c r="F64" s="49">
        <v>23</v>
      </c>
      <c r="G64" s="49">
        <v>23</v>
      </c>
      <c r="H64" s="18"/>
      <c r="I64" s="11" t="str">
        <f>LEFT(Tabel1[[#This Row],[Ruumi tüüp (TALO Tüüpruumide nimestik)]],2)</f>
        <v>59</v>
      </c>
      <c r="J64" s="22" t="s">
        <v>4</v>
      </c>
      <c r="K64" s="18" t="s">
        <v>10</v>
      </c>
      <c r="L64" s="11" t="str">
        <f>IFERROR(VLOOKUP(Tabel1[[#This Row],[Üürnik]],'Lepingu lisa'!$AW$3:$AX$22,2,FALSE),"")</f>
        <v/>
      </c>
      <c r="M64" s="11" t="str">
        <f>IFERROR(VLOOKUP(Tabel1[[#This Row],[Jaotus]],Tabelid!L:M,2,FALSE),"")</f>
        <v>NONE</v>
      </c>
      <c r="N64" s="11"/>
      <c r="O64" s="32"/>
      <c r="P64" s="32"/>
      <c r="Q64" s="32"/>
      <c r="R64" s="32"/>
      <c r="S64" s="32"/>
      <c r="T64" s="32"/>
      <c r="U64" s="32"/>
      <c r="V64" s="32"/>
      <c r="W64" s="32"/>
      <c r="X64" s="32"/>
      <c r="Y64" s="32"/>
      <c r="Z64" s="32"/>
      <c r="AA64" s="32"/>
      <c r="AB64" s="32"/>
      <c r="AC64" s="32"/>
      <c r="AD64" s="32"/>
      <c r="AE64" s="32"/>
      <c r="AF64" s="32"/>
      <c r="AG64" s="32"/>
    </row>
    <row r="65" spans="1:33" x14ac:dyDescent="0.25">
      <c r="A65" s="18" t="s">
        <v>20</v>
      </c>
      <c r="B65" s="19" t="s">
        <v>204</v>
      </c>
      <c r="C65" s="18" t="s">
        <v>97</v>
      </c>
      <c r="D65" s="18" t="s">
        <v>167</v>
      </c>
      <c r="E65" s="18" t="s">
        <v>168</v>
      </c>
      <c r="F65" s="49">
        <v>53.1</v>
      </c>
      <c r="G65" s="49">
        <v>53.1</v>
      </c>
      <c r="H65" s="18"/>
      <c r="I65" s="11" t="str">
        <f>LEFT(Tabel1[[#This Row],[Ruumi tüüp (TALO Tüüpruumide nimestik)]],2)</f>
        <v>59</v>
      </c>
      <c r="J65" s="22" t="s">
        <v>4</v>
      </c>
      <c r="K65" s="18" t="s">
        <v>10</v>
      </c>
      <c r="L65" s="11" t="str">
        <f>IFERROR(VLOOKUP(Tabel1[[#This Row],[Üürnik]],'Lepingu lisa'!$AW$3:$AX$22,2,FALSE),"")</f>
        <v/>
      </c>
      <c r="M65" s="11" t="str">
        <f>IFERROR(VLOOKUP(Tabel1[[#This Row],[Jaotus]],Tabelid!L:M,2,FALSE),"")</f>
        <v>NONE</v>
      </c>
      <c r="N65" s="11"/>
      <c r="O65" s="32"/>
      <c r="P65" s="32"/>
      <c r="Q65" s="32"/>
      <c r="R65" s="32"/>
      <c r="S65" s="32"/>
      <c r="T65" s="32"/>
      <c r="U65" s="32"/>
      <c r="V65" s="32"/>
      <c r="W65" s="32"/>
      <c r="X65" s="32"/>
      <c r="Y65" s="32"/>
      <c r="Z65" s="32"/>
      <c r="AA65" s="32"/>
      <c r="AB65" s="32"/>
      <c r="AC65" s="32"/>
      <c r="AD65" s="32"/>
      <c r="AE65" s="32"/>
      <c r="AF65" s="32"/>
      <c r="AG65" s="32"/>
    </row>
    <row r="66" spans="1:33" x14ac:dyDescent="0.25">
      <c r="A66" s="18" t="s">
        <v>20</v>
      </c>
      <c r="B66" s="19" t="s">
        <v>205</v>
      </c>
      <c r="C66" s="18" t="s">
        <v>97</v>
      </c>
      <c r="D66" s="18" t="s">
        <v>137</v>
      </c>
      <c r="E66" s="18" t="s">
        <v>138</v>
      </c>
      <c r="F66" s="49">
        <v>12.5</v>
      </c>
      <c r="G66" s="49">
        <v>11.7</v>
      </c>
      <c r="H66" s="18"/>
      <c r="I66" s="11" t="str">
        <f>LEFT(Tabel1[[#This Row],[Ruumi tüüp (TALO Tüüpruumide nimestik)]],2)</f>
        <v>23</v>
      </c>
      <c r="J66" s="22" t="s">
        <v>4</v>
      </c>
      <c r="K66" s="18" t="s">
        <v>10</v>
      </c>
      <c r="L66" s="11" t="str">
        <f>IFERROR(VLOOKUP(Tabel1[[#This Row],[Üürnik]],'Lepingu lisa'!$AW$3:$AX$22,2,FALSE),"")</f>
        <v/>
      </c>
      <c r="M66" s="11" t="str">
        <f>IFERROR(VLOOKUP(Tabel1[[#This Row],[Jaotus]],Tabelid!L:M,2,FALSE),"")</f>
        <v>NONE</v>
      </c>
      <c r="N66" s="11"/>
      <c r="O66" s="32"/>
      <c r="P66" s="32"/>
      <c r="Q66" s="32"/>
      <c r="R66" s="32"/>
      <c r="S66" s="32"/>
      <c r="T66" s="32"/>
      <c r="U66" s="32"/>
      <c r="V66" s="32"/>
      <c r="W66" s="32"/>
      <c r="X66" s="32"/>
      <c r="Y66" s="32"/>
      <c r="Z66" s="32"/>
      <c r="AA66" s="32"/>
      <c r="AB66" s="32"/>
      <c r="AC66" s="32"/>
      <c r="AD66" s="32"/>
      <c r="AE66" s="32"/>
      <c r="AF66" s="32"/>
      <c r="AG66" s="32"/>
    </row>
    <row r="67" spans="1:33" x14ac:dyDescent="0.25">
      <c r="A67" s="18" t="s">
        <v>20</v>
      </c>
      <c r="B67" s="19" t="s">
        <v>206</v>
      </c>
      <c r="C67" s="18" t="s">
        <v>97</v>
      </c>
      <c r="D67" s="18" t="s">
        <v>137</v>
      </c>
      <c r="E67" s="18" t="s">
        <v>138</v>
      </c>
      <c r="F67" s="49">
        <v>11</v>
      </c>
      <c r="G67" s="49">
        <v>11</v>
      </c>
      <c r="H67" s="18"/>
      <c r="I67" s="11" t="str">
        <f>LEFT(Tabel1[[#This Row],[Ruumi tüüp (TALO Tüüpruumide nimestik)]],2)</f>
        <v>23</v>
      </c>
      <c r="J67" s="22" t="s">
        <v>4</v>
      </c>
      <c r="K67" s="18" t="s">
        <v>10</v>
      </c>
      <c r="L67" s="11" t="str">
        <f>IFERROR(VLOOKUP(Tabel1[[#This Row],[Üürnik]],'Lepingu lisa'!$AW$3:$AX$22,2,FALSE),"")</f>
        <v/>
      </c>
      <c r="M67" s="11" t="str">
        <f>IFERROR(VLOOKUP(Tabel1[[#This Row],[Jaotus]],Tabelid!L:M,2,FALSE),"")</f>
        <v>NONE</v>
      </c>
      <c r="N67" s="11"/>
      <c r="O67" s="32"/>
      <c r="P67" s="32"/>
      <c r="Q67" s="32"/>
      <c r="R67" s="32"/>
      <c r="S67" s="32"/>
      <c r="T67" s="32"/>
      <c r="U67" s="32"/>
      <c r="V67" s="32"/>
      <c r="W67" s="32"/>
      <c r="X67" s="32"/>
      <c r="Y67" s="32"/>
      <c r="Z67" s="32"/>
      <c r="AA67" s="32"/>
      <c r="AB67" s="32"/>
      <c r="AC67" s="32"/>
      <c r="AD67" s="32"/>
      <c r="AE67" s="32"/>
      <c r="AF67" s="32"/>
      <c r="AG67" s="32"/>
    </row>
    <row r="68" spans="1:33" x14ac:dyDescent="0.25">
      <c r="A68" s="18" t="s">
        <v>20</v>
      </c>
      <c r="B68" s="19" t="s">
        <v>207</v>
      </c>
      <c r="C68" s="18" t="s">
        <v>97</v>
      </c>
      <c r="D68" s="18" t="s">
        <v>137</v>
      </c>
      <c r="E68" s="18" t="s">
        <v>138</v>
      </c>
      <c r="F68" s="49">
        <v>12.3</v>
      </c>
      <c r="G68" s="49">
        <v>11.5</v>
      </c>
      <c r="H68" s="18"/>
      <c r="I68" s="11" t="str">
        <f>LEFT(Tabel1[[#This Row],[Ruumi tüüp (TALO Tüüpruumide nimestik)]],2)</f>
        <v>23</v>
      </c>
      <c r="J68" s="22" t="s">
        <v>4</v>
      </c>
      <c r="K68" s="18" t="s">
        <v>10</v>
      </c>
      <c r="L68" s="11" t="str">
        <f>IFERROR(VLOOKUP(Tabel1[[#This Row],[Üürnik]],'Lepingu lisa'!$AW$3:$AX$22,2,FALSE),"")</f>
        <v/>
      </c>
      <c r="M68" s="11" t="str">
        <f>IFERROR(VLOOKUP(Tabel1[[#This Row],[Jaotus]],Tabelid!L:M,2,FALSE),"")</f>
        <v>NONE</v>
      </c>
      <c r="N68" s="11"/>
      <c r="O68" s="32"/>
      <c r="P68" s="32"/>
      <c r="Q68" s="32"/>
      <c r="R68" s="32"/>
      <c r="S68" s="32"/>
      <c r="T68" s="32"/>
      <c r="U68" s="32"/>
      <c r="V68" s="32"/>
      <c r="W68" s="32"/>
      <c r="X68" s="32"/>
      <c r="Y68" s="32"/>
      <c r="Z68" s="32"/>
      <c r="AA68" s="32"/>
      <c r="AB68" s="32"/>
      <c r="AC68" s="32"/>
      <c r="AD68" s="32"/>
      <c r="AE68" s="32"/>
      <c r="AF68" s="32"/>
      <c r="AG68" s="32"/>
    </row>
    <row r="69" spans="1:33" x14ac:dyDescent="0.25">
      <c r="A69" s="18" t="s">
        <v>20</v>
      </c>
      <c r="B69" s="19" t="s">
        <v>208</v>
      </c>
      <c r="C69" s="18" t="s">
        <v>97</v>
      </c>
      <c r="D69" s="18" t="s">
        <v>137</v>
      </c>
      <c r="E69" s="18" t="s">
        <v>138</v>
      </c>
      <c r="F69" s="49">
        <v>9.8000000000000007</v>
      </c>
      <c r="G69" s="49">
        <v>9.3000000000000007</v>
      </c>
      <c r="H69" s="18"/>
      <c r="I69" s="11" t="str">
        <f>LEFT(Tabel1[[#This Row],[Ruumi tüüp (TALO Tüüpruumide nimestik)]],2)</f>
        <v>23</v>
      </c>
      <c r="J69" s="22" t="s">
        <v>4</v>
      </c>
      <c r="K69" s="18" t="s">
        <v>10</v>
      </c>
      <c r="L69" s="11" t="str">
        <f>IFERROR(VLOOKUP(Tabel1[[#This Row],[Üürnik]],'Lepingu lisa'!$AW$3:$AX$22,2,FALSE),"")</f>
        <v/>
      </c>
      <c r="M69" s="11" t="str">
        <f>IFERROR(VLOOKUP(Tabel1[[#This Row],[Jaotus]],Tabelid!L:M,2,FALSE),"")</f>
        <v>NONE</v>
      </c>
      <c r="N69" s="11"/>
      <c r="O69" s="32"/>
      <c r="P69" s="32"/>
      <c r="Q69" s="32"/>
      <c r="R69" s="32"/>
      <c r="S69" s="32"/>
      <c r="T69" s="32"/>
      <c r="U69" s="32"/>
      <c r="V69" s="32"/>
      <c r="W69" s="32"/>
      <c r="X69" s="32"/>
      <c r="Y69" s="32"/>
      <c r="Z69" s="32"/>
      <c r="AA69" s="32"/>
      <c r="AB69" s="32"/>
      <c r="AC69" s="32"/>
      <c r="AD69" s="32"/>
      <c r="AE69" s="32"/>
      <c r="AF69" s="32"/>
      <c r="AG69" s="32"/>
    </row>
    <row r="70" spans="1:33" x14ac:dyDescent="0.25">
      <c r="A70" s="18" t="s">
        <v>20</v>
      </c>
      <c r="B70" s="19" t="s">
        <v>209</v>
      </c>
      <c r="C70" s="18" t="s">
        <v>97</v>
      </c>
      <c r="D70" s="18" t="s">
        <v>137</v>
      </c>
      <c r="E70" s="18" t="s">
        <v>138</v>
      </c>
      <c r="F70" s="49">
        <v>10</v>
      </c>
      <c r="G70" s="49">
        <v>9.5</v>
      </c>
      <c r="H70" s="18"/>
      <c r="I70" s="11" t="str">
        <f>LEFT(Tabel1[[#This Row],[Ruumi tüüp (TALO Tüüpruumide nimestik)]],2)</f>
        <v>23</v>
      </c>
      <c r="J70" s="22" t="s">
        <v>4</v>
      </c>
      <c r="K70" s="18" t="s">
        <v>10</v>
      </c>
      <c r="L70" s="11" t="str">
        <f>IFERROR(VLOOKUP(Tabel1[[#This Row],[Üürnik]],'Lepingu lisa'!$AW$3:$AX$22,2,FALSE),"")</f>
        <v/>
      </c>
      <c r="M70" s="11" t="str">
        <f>IFERROR(VLOOKUP(Tabel1[[#This Row],[Jaotus]],Tabelid!L:M,2,FALSE),"")</f>
        <v>NONE</v>
      </c>
      <c r="N70" s="11"/>
      <c r="O70" s="32"/>
      <c r="P70" s="32"/>
      <c r="Q70" s="32"/>
      <c r="R70" s="32"/>
      <c r="S70" s="32"/>
      <c r="T70" s="32"/>
      <c r="U70" s="32"/>
      <c r="V70" s="32"/>
      <c r="W70" s="32"/>
      <c r="X70" s="32"/>
      <c r="Y70" s="32"/>
      <c r="Z70" s="32"/>
      <c r="AA70" s="32"/>
      <c r="AB70" s="32"/>
      <c r="AC70" s="32"/>
      <c r="AD70" s="32"/>
      <c r="AE70" s="32"/>
      <c r="AF70" s="32"/>
      <c r="AG70" s="32"/>
    </row>
    <row r="71" spans="1:33" x14ac:dyDescent="0.25">
      <c r="A71" s="18" t="s">
        <v>20</v>
      </c>
      <c r="B71" s="19" t="s">
        <v>210</v>
      </c>
      <c r="C71" s="18" t="s">
        <v>97</v>
      </c>
      <c r="D71" s="18" t="s">
        <v>137</v>
      </c>
      <c r="E71" s="18" t="s">
        <v>138</v>
      </c>
      <c r="F71" s="49">
        <v>12.8</v>
      </c>
      <c r="G71" s="49">
        <v>12.4</v>
      </c>
      <c r="H71" s="18"/>
      <c r="I71" s="11" t="str">
        <f>LEFT(Tabel1[[#This Row],[Ruumi tüüp (TALO Tüüpruumide nimestik)]],2)</f>
        <v>23</v>
      </c>
      <c r="J71" s="22" t="s">
        <v>4</v>
      </c>
      <c r="K71" s="18" t="s">
        <v>10</v>
      </c>
      <c r="L71" s="11" t="str">
        <f>IFERROR(VLOOKUP(Tabel1[[#This Row],[Üürnik]],'Lepingu lisa'!$AW$3:$AX$22,2,FALSE),"")</f>
        <v/>
      </c>
      <c r="M71" s="11" t="str">
        <f>IFERROR(VLOOKUP(Tabel1[[#This Row],[Jaotus]],Tabelid!L:M,2,FALSE),"")</f>
        <v>NONE</v>
      </c>
      <c r="N71" s="11"/>
      <c r="O71" s="32"/>
      <c r="P71" s="32"/>
      <c r="Q71" s="32"/>
      <c r="R71" s="32"/>
      <c r="S71" s="32"/>
      <c r="T71" s="32"/>
      <c r="U71" s="32"/>
      <c r="V71" s="32"/>
      <c r="W71" s="32"/>
      <c r="X71" s="32"/>
      <c r="Y71" s="32"/>
      <c r="Z71" s="32"/>
      <c r="AA71" s="32"/>
      <c r="AB71" s="32"/>
      <c r="AC71" s="32"/>
      <c r="AD71" s="32"/>
      <c r="AE71" s="32"/>
      <c r="AF71" s="32"/>
      <c r="AG71" s="32"/>
    </row>
    <row r="72" spans="1:33" x14ac:dyDescent="0.25">
      <c r="A72" s="18" t="s">
        <v>20</v>
      </c>
      <c r="B72" s="19" t="s">
        <v>211</v>
      </c>
      <c r="C72" s="18" t="s">
        <v>97</v>
      </c>
      <c r="D72" s="18" t="s">
        <v>137</v>
      </c>
      <c r="E72" s="18" t="s">
        <v>138</v>
      </c>
      <c r="F72" s="49">
        <v>12</v>
      </c>
      <c r="G72" s="49">
        <v>12</v>
      </c>
      <c r="H72" s="18"/>
      <c r="I72" s="11" t="str">
        <f>LEFT(Tabel1[[#This Row],[Ruumi tüüp (TALO Tüüpruumide nimestik)]],2)</f>
        <v>23</v>
      </c>
      <c r="J72" s="22" t="s">
        <v>4</v>
      </c>
      <c r="K72" s="18" t="s">
        <v>10</v>
      </c>
      <c r="L72" s="11" t="str">
        <f>IFERROR(VLOOKUP(Tabel1[[#This Row],[Üürnik]],'Lepingu lisa'!$AW$3:$AX$22,2,FALSE),"")</f>
        <v/>
      </c>
      <c r="M72" s="11" t="str">
        <f>IFERROR(VLOOKUP(Tabel1[[#This Row],[Jaotus]],Tabelid!L:M,2,FALSE),"")</f>
        <v>NONE</v>
      </c>
      <c r="N72" s="11"/>
      <c r="O72" s="32"/>
      <c r="P72" s="32"/>
      <c r="Q72" s="32"/>
      <c r="R72" s="32"/>
      <c r="S72" s="32"/>
      <c r="T72" s="32"/>
      <c r="U72" s="32"/>
      <c r="V72" s="32"/>
      <c r="W72" s="32"/>
      <c r="X72" s="32"/>
      <c r="Y72" s="32"/>
      <c r="Z72" s="32"/>
      <c r="AA72" s="32"/>
      <c r="AB72" s="32"/>
      <c r="AC72" s="32"/>
      <c r="AD72" s="32"/>
      <c r="AE72" s="32"/>
      <c r="AF72" s="32"/>
      <c r="AG72" s="32"/>
    </row>
    <row r="73" spans="1:33" x14ac:dyDescent="0.25">
      <c r="A73" s="18" t="s">
        <v>20</v>
      </c>
      <c r="B73" s="19" t="s">
        <v>212</v>
      </c>
      <c r="C73" s="18" t="s">
        <v>97</v>
      </c>
      <c r="D73" s="18" t="s">
        <v>137</v>
      </c>
      <c r="E73" s="18" t="s">
        <v>138</v>
      </c>
      <c r="F73" s="49">
        <v>5.8</v>
      </c>
      <c r="G73" s="49">
        <v>5.6</v>
      </c>
      <c r="H73" s="18"/>
      <c r="I73" s="11" t="str">
        <f>LEFT(Tabel1[[#This Row],[Ruumi tüüp (TALO Tüüpruumide nimestik)]],2)</f>
        <v>23</v>
      </c>
      <c r="J73" s="22" t="s">
        <v>4</v>
      </c>
      <c r="K73" s="18" t="s">
        <v>10</v>
      </c>
      <c r="L73" s="11" t="str">
        <f>IFERROR(VLOOKUP(Tabel1[[#This Row],[Üürnik]],'Lepingu lisa'!$AW$3:$AX$22,2,FALSE),"")</f>
        <v/>
      </c>
      <c r="M73" s="11" t="str">
        <f>IFERROR(VLOOKUP(Tabel1[[#This Row],[Jaotus]],Tabelid!L:M,2,FALSE),"")</f>
        <v>NONE</v>
      </c>
      <c r="N73" s="11"/>
      <c r="O73" s="32"/>
      <c r="P73" s="32"/>
      <c r="Q73" s="32"/>
      <c r="R73" s="32"/>
      <c r="S73" s="32"/>
      <c r="T73" s="32"/>
      <c r="U73" s="32"/>
      <c r="V73" s="32"/>
      <c r="W73" s="32"/>
      <c r="X73" s="32"/>
      <c r="Y73" s="32"/>
      <c r="Z73" s="32"/>
      <c r="AA73" s="32"/>
      <c r="AB73" s="32"/>
      <c r="AC73" s="32"/>
      <c r="AD73" s="32"/>
      <c r="AE73" s="32"/>
      <c r="AF73" s="32"/>
      <c r="AG73" s="32"/>
    </row>
    <row r="74" spans="1:33" x14ac:dyDescent="0.25">
      <c r="A74" s="18" t="s">
        <v>20</v>
      </c>
      <c r="B74" s="19" t="s">
        <v>213</v>
      </c>
      <c r="C74" s="18" t="s">
        <v>109</v>
      </c>
      <c r="D74" s="18" t="s">
        <v>190</v>
      </c>
      <c r="E74" s="18" t="s">
        <v>111</v>
      </c>
      <c r="F74" s="49">
        <v>5.6</v>
      </c>
      <c r="G74" s="49">
        <v>5.6</v>
      </c>
      <c r="H74" s="18"/>
      <c r="I74" s="11" t="str">
        <f>LEFT(Tabel1[[#This Row],[Ruumi tüüp (TALO Tüüpruumide nimestik)]],2)</f>
        <v>97</v>
      </c>
      <c r="J74" s="22"/>
      <c r="K74" s="18"/>
      <c r="L74" s="11" t="str">
        <f>IFERROR(VLOOKUP(Tabel1[[#This Row],[Üürnik]],'Lepingu lisa'!$AW$3:$AX$22,2,FALSE),"")</f>
        <v/>
      </c>
      <c r="M74" s="11" t="str">
        <f>IFERROR(VLOOKUP(Tabel1[[#This Row],[Jaotus]],Tabelid!L:M,2,FALSE),"")</f>
        <v/>
      </c>
      <c r="N74" s="11"/>
      <c r="O74" s="32"/>
      <c r="P74" s="32"/>
      <c r="Q74" s="32"/>
      <c r="R74" s="32"/>
      <c r="S74" s="32"/>
      <c r="T74" s="32"/>
      <c r="U74" s="32"/>
      <c r="V74" s="32"/>
      <c r="W74" s="32"/>
      <c r="X74" s="32"/>
      <c r="Y74" s="32"/>
      <c r="Z74" s="32"/>
      <c r="AA74" s="32"/>
      <c r="AB74" s="32"/>
      <c r="AC74" s="32"/>
      <c r="AD74" s="32"/>
      <c r="AE74" s="32"/>
      <c r="AF74" s="32"/>
      <c r="AG74" s="32"/>
    </row>
    <row r="75" spans="1:33" x14ac:dyDescent="0.25">
      <c r="A75" s="18" t="s">
        <v>214</v>
      </c>
      <c r="B75" s="19" t="s">
        <v>215</v>
      </c>
      <c r="C75" s="18" t="s">
        <v>97</v>
      </c>
      <c r="D75" s="18" t="s">
        <v>143</v>
      </c>
      <c r="E75" s="18" t="s">
        <v>144</v>
      </c>
      <c r="F75" s="49">
        <v>20.6</v>
      </c>
      <c r="G75" s="49">
        <v>20.3</v>
      </c>
      <c r="H75" s="18" t="s">
        <v>216</v>
      </c>
      <c r="I75" s="11" t="str">
        <f>LEFT(Tabel1[[#This Row],[Ruumi tüüp (TALO Tüüpruumide nimestik)]],2)</f>
        <v>83</v>
      </c>
      <c r="J75" s="22" t="s">
        <v>184</v>
      </c>
      <c r="K75" s="18"/>
      <c r="L75" s="11" t="str">
        <f>IFERROR(VLOOKUP(Tabel1[[#This Row],[Üürnik]],'Lepingu lisa'!$AW$3:$AX$22,2,FALSE),"")</f>
        <v/>
      </c>
      <c r="M75" s="11" t="str">
        <f>IFERROR(VLOOKUP(Tabel1[[#This Row],[Jaotus]],Tabelid!L:M,2,FALSE),"")</f>
        <v>MUU_BUILDING</v>
      </c>
      <c r="N75" s="11"/>
      <c r="O75" s="32">
        <v>1</v>
      </c>
      <c r="P75" s="32">
        <v>0</v>
      </c>
      <c r="Q75" s="32">
        <v>1</v>
      </c>
      <c r="R75" s="32">
        <v>0</v>
      </c>
      <c r="S75" s="32"/>
      <c r="T75" s="32"/>
      <c r="U75" s="32"/>
      <c r="V75" s="32"/>
      <c r="W75" s="32"/>
      <c r="X75" s="32"/>
      <c r="Y75" s="32"/>
      <c r="Z75" s="32"/>
      <c r="AA75" s="32"/>
      <c r="AB75" s="32"/>
      <c r="AC75" s="32"/>
      <c r="AD75" s="32"/>
      <c r="AE75" s="32"/>
      <c r="AF75" s="32"/>
      <c r="AG75" s="32"/>
    </row>
    <row r="76" spans="1:33" x14ac:dyDescent="0.25">
      <c r="A76" s="18" t="s">
        <v>214</v>
      </c>
      <c r="B76" s="19" t="s">
        <v>217</v>
      </c>
      <c r="C76" s="18" t="s">
        <v>97</v>
      </c>
      <c r="D76" s="18" t="s">
        <v>218</v>
      </c>
      <c r="E76" s="18" t="s">
        <v>219</v>
      </c>
      <c r="F76" s="49">
        <v>192.4</v>
      </c>
      <c r="G76" s="49">
        <v>190.2</v>
      </c>
      <c r="H76" s="18" t="s">
        <v>216</v>
      </c>
      <c r="I76" s="11" t="str">
        <f>LEFT(Tabel1[[#This Row],[Ruumi tüüp (TALO Tüüpruumide nimestik)]],2)</f>
        <v>84</v>
      </c>
      <c r="J76" s="22" t="s">
        <v>184</v>
      </c>
      <c r="K76" s="18"/>
      <c r="L76" s="11" t="str">
        <f>IFERROR(VLOOKUP(Tabel1[[#This Row],[Üürnik]],'Lepingu lisa'!$AW$3:$AX$22,2,FALSE),"")</f>
        <v/>
      </c>
      <c r="M76" s="11" t="str">
        <f>IFERROR(VLOOKUP(Tabel1[[#This Row],[Jaotus]],Tabelid!L:M,2,FALSE),"")</f>
        <v>MUU_BUILDING</v>
      </c>
      <c r="N76" s="11"/>
      <c r="O76" s="32">
        <v>1</v>
      </c>
      <c r="P76" s="32">
        <v>0</v>
      </c>
      <c r="Q76" s="32">
        <v>1</v>
      </c>
      <c r="R76" s="32">
        <v>0</v>
      </c>
      <c r="S76" s="32"/>
      <c r="T76" s="32"/>
      <c r="U76" s="32"/>
      <c r="V76" s="32"/>
      <c r="W76" s="32"/>
      <c r="X76" s="32"/>
      <c r="Y76" s="32"/>
      <c r="Z76" s="32"/>
      <c r="AA76" s="32"/>
      <c r="AB76" s="32"/>
      <c r="AC76" s="32"/>
      <c r="AD76" s="32"/>
      <c r="AE76" s="32"/>
      <c r="AF76" s="32"/>
      <c r="AG76" s="32"/>
    </row>
    <row r="77" spans="1:33" x14ac:dyDescent="0.25">
      <c r="A77" s="18" t="s">
        <v>214</v>
      </c>
      <c r="B77" s="19" t="s">
        <v>220</v>
      </c>
      <c r="C77" s="18" t="s">
        <v>97</v>
      </c>
      <c r="D77" s="18" t="s">
        <v>218</v>
      </c>
      <c r="E77" s="18" t="s">
        <v>219</v>
      </c>
      <c r="F77" s="49">
        <v>10.7</v>
      </c>
      <c r="G77" s="49">
        <v>9.8000000000000007</v>
      </c>
      <c r="H77" s="18"/>
      <c r="I77" s="11" t="str">
        <f>LEFT(Tabel1[[#This Row],[Ruumi tüüp (TALO Tüüpruumide nimestik)]],2)</f>
        <v>84</v>
      </c>
      <c r="J77" s="22" t="s">
        <v>4</v>
      </c>
      <c r="K77" s="18" t="s">
        <v>10</v>
      </c>
      <c r="L77" s="11" t="str">
        <f>IFERROR(VLOOKUP(Tabel1[[#This Row],[Üürnik]],'Lepingu lisa'!$AW$3:$AX$22,2,FALSE),"")</f>
        <v/>
      </c>
      <c r="M77" s="11" t="str">
        <f>IFERROR(VLOOKUP(Tabel1[[#This Row],[Jaotus]],Tabelid!L:M,2,FALSE),"")</f>
        <v>NONE</v>
      </c>
      <c r="N77" s="11"/>
      <c r="O77" s="32"/>
      <c r="P77" s="32"/>
      <c r="Q77" s="32"/>
      <c r="R77" s="32"/>
      <c r="S77" s="32"/>
      <c r="T77" s="32"/>
      <c r="U77" s="32"/>
      <c r="V77" s="32"/>
      <c r="W77" s="32"/>
      <c r="X77" s="32"/>
      <c r="Y77" s="32"/>
      <c r="Z77" s="32"/>
      <c r="AA77" s="32"/>
      <c r="AB77" s="32"/>
      <c r="AC77" s="32"/>
      <c r="AD77" s="32"/>
      <c r="AE77" s="32"/>
      <c r="AF77" s="32"/>
      <c r="AG77" s="32"/>
    </row>
    <row r="78" spans="1:33" x14ac:dyDescent="0.25">
      <c r="A78" s="18" t="s">
        <v>214</v>
      </c>
      <c r="B78" s="19" t="s">
        <v>221</v>
      </c>
      <c r="C78" s="18" t="s">
        <v>97</v>
      </c>
      <c r="D78" s="18" t="s">
        <v>222</v>
      </c>
      <c r="E78" s="18" t="s">
        <v>141</v>
      </c>
      <c r="F78" s="49">
        <v>15.7</v>
      </c>
      <c r="G78" s="49">
        <v>15.4</v>
      </c>
      <c r="H78" s="18"/>
      <c r="I78" s="11" t="str">
        <f>LEFT(Tabel1[[#This Row],[Ruumi tüüp (TALO Tüüpruumide nimestik)]],2)</f>
        <v>21</v>
      </c>
      <c r="J78" s="22" t="s">
        <v>4</v>
      </c>
      <c r="K78" s="18" t="s">
        <v>10</v>
      </c>
      <c r="L78" s="11" t="str">
        <f>IFERROR(VLOOKUP(Tabel1[[#This Row],[Üürnik]],'Lepingu lisa'!$AW$3:$AX$22,2,FALSE),"")</f>
        <v/>
      </c>
      <c r="M78" s="11" t="str">
        <f>IFERROR(VLOOKUP(Tabel1[[#This Row],[Jaotus]],Tabelid!L:M,2,FALSE),"")</f>
        <v>NONE</v>
      </c>
      <c r="N78" s="11"/>
      <c r="O78" s="32"/>
      <c r="P78" s="32"/>
      <c r="Q78" s="32"/>
      <c r="R78" s="32"/>
      <c r="S78" s="32"/>
      <c r="T78" s="32"/>
      <c r="U78" s="32"/>
      <c r="V78" s="32"/>
      <c r="W78" s="32"/>
      <c r="X78" s="32"/>
      <c r="Y78" s="32"/>
      <c r="Z78" s="32"/>
      <c r="AA78" s="32"/>
      <c r="AB78" s="32"/>
      <c r="AC78" s="32"/>
      <c r="AD78" s="32"/>
      <c r="AE78" s="32"/>
      <c r="AF78" s="32"/>
      <c r="AG78" s="32"/>
    </row>
    <row r="79" spans="1:33" x14ac:dyDescent="0.25">
      <c r="A79" s="18" t="s">
        <v>214</v>
      </c>
      <c r="B79" s="19" t="s">
        <v>223</v>
      </c>
      <c r="C79" s="18" t="s">
        <v>97</v>
      </c>
      <c r="D79" s="18" t="s">
        <v>218</v>
      </c>
      <c r="E79" s="18" t="s">
        <v>219</v>
      </c>
      <c r="F79" s="49">
        <v>16.8</v>
      </c>
      <c r="G79" s="49">
        <v>16.399999999999999</v>
      </c>
      <c r="H79" s="18"/>
      <c r="I79" s="11" t="str">
        <f>LEFT(Tabel1[[#This Row],[Ruumi tüüp (TALO Tüüpruumide nimestik)]],2)</f>
        <v>84</v>
      </c>
      <c r="J79" s="22" t="s">
        <v>4</v>
      </c>
      <c r="K79" s="18" t="s">
        <v>10</v>
      </c>
      <c r="L79" s="11" t="str">
        <f>IFERROR(VLOOKUP(Tabel1[[#This Row],[Üürnik]],'Lepingu lisa'!$AW$3:$AX$22,2,FALSE),"")</f>
        <v/>
      </c>
      <c r="M79" s="11" t="str">
        <f>IFERROR(VLOOKUP(Tabel1[[#This Row],[Jaotus]],Tabelid!L:M,2,FALSE),"")</f>
        <v>NONE</v>
      </c>
      <c r="N79" s="11"/>
      <c r="O79" s="32"/>
      <c r="P79" s="32"/>
      <c r="Q79" s="32"/>
      <c r="R79" s="32"/>
      <c r="S79" s="32"/>
      <c r="T79" s="32"/>
      <c r="U79" s="32"/>
      <c r="V79" s="32"/>
      <c r="W79" s="32"/>
      <c r="X79" s="32"/>
      <c r="Y79" s="32"/>
      <c r="Z79" s="32"/>
      <c r="AA79" s="32"/>
      <c r="AB79" s="32"/>
      <c r="AC79" s="32"/>
      <c r="AD79" s="32"/>
      <c r="AE79" s="32"/>
      <c r="AF79" s="32"/>
      <c r="AG79" s="32"/>
    </row>
    <row r="80" spans="1:33" x14ac:dyDescent="0.25">
      <c r="A80" s="18" t="s">
        <v>214</v>
      </c>
      <c r="B80" s="19" t="s">
        <v>224</v>
      </c>
      <c r="C80" s="18" t="s">
        <v>103</v>
      </c>
      <c r="D80" s="18" t="s">
        <v>107</v>
      </c>
      <c r="E80" s="18" t="s">
        <v>105</v>
      </c>
      <c r="F80" s="49">
        <v>3.6</v>
      </c>
      <c r="G80" s="49">
        <v>3.6</v>
      </c>
      <c r="H80" s="18"/>
      <c r="I80" s="11" t="str">
        <f>LEFT(Tabel1[[#This Row],[Ruumi tüüp (TALO Tüüpruumide nimestik)]],2)</f>
        <v>92</v>
      </c>
      <c r="J80" s="22"/>
      <c r="K80" s="18"/>
      <c r="L80" s="11" t="str">
        <f>IFERROR(VLOOKUP(Tabel1[[#This Row],[Üürnik]],'Lepingu lisa'!$AW$3:$AX$22,2,FALSE),"")</f>
        <v/>
      </c>
      <c r="M80" s="11" t="str">
        <f>IFERROR(VLOOKUP(Tabel1[[#This Row],[Jaotus]],Tabelid!L:M,2,FALSE),"")</f>
        <v/>
      </c>
      <c r="N80" s="11"/>
      <c r="O80" s="32"/>
      <c r="P80" s="32"/>
      <c r="Q80" s="32"/>
      <c r="R80" s="32"/>
      <c r="S80" s="32"/>
      <c r="T80" s="32"/>
      <c r="U80" s="32"/>
      <c r="V80" s="32"/>
      <c r="W80" s="32"/>
      <c r="X80" s="32"/>
      <c r="Y80" s="32"/>
      <c r="Z80" s="32"/>
      <c r="AA80" s="32"/>
      <c r="AB80" s="32"/>
      <c r="AC80" s="32"/>
      <c r="AD80" s="32"/>
      <c r="AE80" s="32"/>
      <c r="AF80" s="32"/>
      <c r="AG80" s="32"/>
    </row>
    <row r="81" spans="1:33" x14ac:dyDescent="0.25">
      <c r="A81" s="18" t="s">
        <v>214</v>
      </c>
      <c r="B81" s="19" t="s">
        <v>225</v>
      </c>
      <c r="C81" s="18" t="s">
        <v>103</v>
      </c>
      <c r="D81" s="18" t="s">
        <v>104</v>
      </c>
      <c r="E81" s="18" t="s">
        <v>105</v>
      </c>
      <c r="F81" s="49">
        <v>4.0999999999999996</v>
      </c>
      <c r="G81" s="49">
        <v>4.0999999999999996</v>
      </c>
      <c r="H81" s="18"/>
      <c r="I81" s="11" t="str">
        <f>LEFT(Tabel1[[#This Row],[Ruumi tüüp (TALO Tüüpruumide nimestik)]],2)</f>
        <v>92</v>
      </c>
      <c r="J81" s="22"/>
      <c r="K81" s="18"/>
      <c r="L81" s="11" t="str">
        <f>IFERROR(VLOOKUP(Tabel1[[#This Row],[Üürnik]],'Lepingu lisa'!$AW$3:$AX$22,2,FALSE),"")</f>
        <v/>
      </c>
      <c r="M81" s="11" t="str">
        <f>IFERROR(VLOOKUP(Tabel1[[#This Row],[Jaotus]],Tabelid!L:M,2,FALSE),"")</f>
        <v/>
      </c>
      <c r="N81" s="11"/>
      <c r="O81" s="32"/>
      <c r="P81" s="32"/>
      <c r="Q81" s="32"/>
      <c r="R81" s="32"/>
      <c r="S81" s="32"/>
      <c r="T81" s="32"/>
      <c r="U81" s="32"/>
      <c r="V81" s="32"/>
      <c r="W81" s="32"/>
      <c r="X81" s="32"/>
      <c r="Y81" s="32"/>
      <c r="Z81" s="32"/>
      <c r="AA81" s="32"/>
      <c r="AB81" s="32"/>
      <c r="AC81" s="32"/>
      <c r="AD81" s="32"/>
      <c r="AE81" s="32"/>
      <c r="AF81" s="32"/>
      <c r="AG81" s="32"/>
    </row>
    <row r="82" spans="1:33" x14ac:dyDescent="0.25">
      <c r="A82" s="18" t="s">
        <v>214</v>
      </c>
      <c r="B82" s="19" t="s">
        <v>226</v>
      </c>
      <c r="C82" s="18" t="s">
        <v>97</v>
      </c>
      <c r="D82" s="18" t="s">
        <v>222</v>
      </c>
      <c r="E82" s="18" t="s">
        <v>141</v>
      </c>
      <c r="F82" s="49">
        <v>8.1999999999999993</v>
      </c>
      <c r="G82" s="49">
        <v>7.6</v>
      </c>
      <c r="H82" s="18"/>
      <c r="I82" s="11" t="str">
        <f>LEFT(Tabel1[[#This Row],[Ruumi tüüp (TALO Tüüpruumide nimestik)]],2)</f>
        <v>21</v>
      </c>
      <c r="J82" s="22" t="s">
        <v>4</v>
      </c>
      <c r="K82" s="18" t="s">
        <v>10</v>
      </c>
      <c r="L82" s="11" t="str">
        <f>IFERROR(VLOOKUP(Tabel1[[#This Row],[Üürnik]],'Lepingu lisa'!$AW$3:$AX$22,2,FALSE),"")</f>
        <v/>
      </c>
      <c r="M82" s="11" t="str">
        <f>IFERROR(VLOOKUP(Tabel1[[#This Row],[Jaotus]],Tabelid!L:M,2,FALSE),"")</f>
        <v>NONE</v>
      </c>
      <c r="N82" s="11"/>
      <c r="O82" s="32"/>
      <c r="P82" s="32"/>
      <c r="Q82" s="32"/>
      <c r="R82" s="32"/>
      <c r="S82" s="32"/>
      <c r="T82" s="32"/>
      <c r="U82" s="32"/>
      <c r="V82" s="32"/>
      <c r="W82" s="32"/>
      <c r="X82" s="32"/>
      <c r="Y82" s="32"/>
      <c r="Z82" s="32"/>
      <c r="AA82" s="32"/>
      <c r="AB82" s="32"/>
      <c r="AC82" s="32"/>
      <c r="AD82" s="32"/>
      <c r="AE82" s="32"/>
      <c r="AF82" s="32"/>
      <c r="AG82" s="32"/>
    </row>
    <row r="83" spans="1:33" x14ac:dyDescent="0.25">
      <c r="A83" s="18" t="s">
        <v>214</v>
      </c>
      <c r="B83" s="19" t="s">
        <v>227</v>
      </c>
      <c r="C83" s="18" t="s">
        <v>97</v>
      </c>
      <c r="D83" s="18" t="s">
        <v>218</v>
      </c>
      <c r="E83" s="18" t="s">
        <v>219</v>
      </c>
      <c r="F83" s="49">
        <v>130.4</v>
      </c>
      <c r="G83" s="49">
        <v>127.2</v>
      </c>
      <c r="H83" s="18"/>
      <c r="I83" s="11" t="str">
        <f>LEFT(Tabel1[[#This Row],[Ruumi tüüp (TALO Tüüpruumide nimestik)]],2)</f>
        <v>84</v>
      </c>
      <c r="J83" s="22" t="s">
        <v>4</v>
      </c>
      <c r="K83" s="18" t="s">
        <v>10</v>
      </c>
      <c r="L83" s="11" t="str">
        <f>IFERROR(VLOOKUP(Tabel1[[#This Row],[Üürnik]],'Lepingu lisa'!$AW$3:$AX$22,2,FALSE),"")</f>
        <v/>
      </c>
      <c r="M83" s="11" t="str">
        <f>IFERROR(VLOOKUP(Tabel1[[#This Row],[Jaotus]],Tabelid!L:M,2,FALSE),"")</f>
        <v>NONE</v>
      </c>
      <c r="N83" s="11"/>
      <c r="O83" s="32"/>
      <c r="P83" s="32"/>
      <c r="Q83" s="32"/>
      <c r="R83" s="32"/>
      <c r="S83" s="32"/>
      <c r="T83" s="32"/>
      <c r="U83" s="32"/>
      <c r="V83" s="32"/>
      <c r="W83" s="32"/>
      <c r="X83" s="32"/>
      <c r="Y83" s="32"/>
      <c r="Z83" s="32"/>
      <c r="AA83" s="32"/>
      <c r="AB83" s="32"/>
      <c r="AC83" s="32"/>
      <c r="AD83" s="32"/>
      <c r="AE83" s="32"/>
      <c r="AF83" s="32"/>
      <c r="AG83" s="32"/>
    </row>
    <row r="84" spans="1:33" x14ac:dyDescent="0.25">
      <c r="A84" s="18" t="s">
        <v>214</v>
      </c>
      <c r="B84" s="19" t="s">
        <v>228</v>
      </c>
      <c r="C84" s="18" t="s">
        <v>109</v>
      </c>
      <c r="D84" s="18" t="s">
        <v>110</v>
      </c>
      <c r="E84" s="18" t="s">
        <v>111</v>
      </c>
      <c r="F84" s="49">
        <v>0.9</v>
      </c>
      <c r="G84" s="49">
        <v>0.9</v>
      </c>
      <c r="H84" s="18"/>
      <c r="I84" s="11" t="str">
        <f>LEFT(Tabel1[[#This Row],[Ruumi tüüp (TALO Tüüpruumide nimestik)]],2)</f>
        <v>97</v>
      </c>
      <c r="J84" s="22"/>
      <c r="K84" s="18"/>
      <c r="L84" s="11" t="str">
        <f>IFERROR(VLOOKUP(Tabel1[[#This Row],[Üürnik]],'Lepingu lisa'!$AW$3:$AX$22,2,FALSE),"")</f>
        <v/>
      </c>
      <c r="M84" s="11" t="str">
        <f>IFERROR(VLOOKUP(Tabel1[[#This Row],[Jaotus]],Tabelid!L:M,2,FALSE),"")</f>
        <v/>
      </c>
      <c r="N84" s="11"/>
      <c r="O84" s="32"/>
      <c r="P84" s="32"/>
      <c r="Q84" s="32"/>
      <c r="R84" s="32"/>
      <c r="S84" s="32"/>
      <c r="T84" s="32"/>
      <c r="U84" s="32"/>
      <c r="V84" s="32"/>
      <c r="W84" s="32"/>
      <c r="X84" s="32"/>
      <c r="Y84" s="32"/>
      <c r="Z84" s="32"/>
      <c r="AA84" s="32"/>
      <c r="AB84" s="32"/>
      <c r="AC84" s="32"/>
      <c r="AD84" s="32"/>
      <c r="AE84" s="32"/>
      <c r="AF84" s="32"/>
      <c r="AG84" s="32"/>
    </row>
    <row r="85" spans="1:33" x14ac:dyDescent="0.25">
      <c r="A85" s="18" t="s">
        <v>214</v>
      </c>
      <c r="B85" s="19" t="s">
        <v>229</v>
      </c>
      <c r="C85" s="18" t="s">
        <v>97</v>
      </c>
      <c r="D85" s="18" t="s">
        <v>230</v>
      </c>
      <c r="E85" s="18" t="s">
        <v>231</v>
      </c>
      <c r="F85" s="49">
        <v>52.4</v>
      </c>
      <c r="G85" s="49">
        <v>50.9</v>
      </c>
      <c r="H85" s="18"/>
      <c r="I85" s="11" t="str">
        <f>LEFT(Tabel1[[#This Row],[Ruumi tüüp (TALO Tüüpruumide nimestik)]],2)</f>
        <v>75</v>
      </c>
      <c r="J85" s="22" t="s">
        <v>4</v>
      </c>
      <c r="K85" s="18" t="s">
        <v>10</v>
      </c>
      <c r="L85" s="11" t="str">
        <f>IFERROR(VLOOKUP(Tabel1[[#This Row],[Üürnik]],'Lepingu lisa'!$AW$3:$AX$22,2,FALSE),"")</f>
        <v/>
      </c>
      <c r="M85" s="11" t="str">
        <f>IFERROR(VLOOKUP(Tabel1[[#This Row],[Jaotus]],Tabelid!L:M,2,FALSE),"")</f>
        <v>NONE</v>
      </c>
      <c r="N85" s="11"/>
      <c r="O85" s="32"/>
      <c r="P85" s="32"/>
      <c r="Q85" s="32"/>
      <c r="R85" s="32"/>
      <c r="S85" s="32"/>
      <c r="T85" s="32"/>
      <c r="U85" s="32"/>
      <c r="V85" s="32"/>
      <c r="W85" s="32"/>
      <c r="X85" s="32"/>
      <c r="Y85" s="32"/>
      <c r="Z85" s="32"/>
      <c r="AA85" s="32"/>
      <c r="AB85" s="32"/>
      <c r="AC85" s="32"/>
      <c r="AD85" s="32"/>
      <c r="AE85" s="32"/>
      <c r="AF85" s="32"/>
      <c r="AG85" s="32"/>
    </row>
    <row r="86" spans="1:33" x14ac:dyDescent="0.25">
      <c r="A86" s="18" t="s">
        <v>214</v>
      </c>
      <c r="B86" s="19" t="s">
        <v>232</v>
      </c>
      <c r="C86" s="18" t="s">
        <v>97</v>
      </c>
      <c r="D86" s="18" t="s">
        <v>233</v>
      </c>
      <c r="E86" s="18" t="s">
        <v>234</v>
      </c>
      <c r="F86" s="49">
        <v>18</v>
      </c>
      <c r="G86" s="49">
        <v>17.100000000000001</v>
      </c>
      <c r="H86" s="18" t="s">
        <v>235</v>
      </c>
      <c r="I86" s="11" t="str">
        <f>LEFT(Tabel1[[#This Row],[Ruumi tüüp (TALO Tüüpruumide nimestik)]],2)</f>
        <v>49</v>
      </c>
      <c r="J86" s="22" t="s">
        <v>4</v>
      </c>
      <c r="K86" s="18" t="s">
        <v>10</v>
      </c>
      <c r="L86" s="11" t="str">
        <f>IFERROR(VLOOKUP(Tabel1[[#This Row],[Üürnik]],'Lepingu lisa'!$AW$3:$AX$22,2,FALSE),"")</f>
        <v/>
      </c>
      <c r="M86" s="11" t="str">
        <f>IFERROR(VLOOKUP(Tabel1[[#This Row],[Jaotus]],Tabelid!L:M,2,FALSE),"")</f>
        <v>NONE</v>
      </c>
      <c r="N86" s="11"/>
      <c r="O86" s="32"/>
      <c r="P86" s="32"/>
      <c r="Q86" s="32"/>
      <c r="R86" s="32"/>
      <c r="S86" s="32"/>
      <c r="T86" s="32"/>
      <c r="U86" s="32"/>
      <c r="V86" s="32"/>
      <c r="W86" s="32"/>
      <c r="X86" s="32"/>
      <c r="Y86" s="32"/>
      <c r="Z86" s="32"/>
      <c r="AA86" s="32"/>
      <c r="AB86" s="32"/>
      <c r="AC86" s="32"/>
      <c r="AD86" s="32"/>
      <c r="AE86" s="32"/>
      <c r="AF86" s="32"/>
      <c r="AG86" s="32"/>
    </row>
    <row r="87" spans="1:33" x14ac:dyDescent="0.25">
      <c r="A87" s="18" t="s">
        <v>214</v>
      </c>
      <c r="B87" s="19" t="s">
        <v>236</v>
      </c>
      <c r="C87" s="18" t="s">
        <v>97</v>
      </c>
      <c r="D87" s="18" t="s">
        <v>140</v>
      </c>
      <c r="E87" s="18" t="s">
        <v>141</v>
      </c>
      <c r="F87" s="49">
        <v>11.4</v>
      </c>
      <c r="G87" s="49">
        <v>10.7</v>
      </c>
      <c r="H87" s="18"/>
      <c r="I87" s="11" t="str">
        <f>LEFT(Tabel1[[#This Row],[Ruumi tüüp (TALO Tüüpruumide nimestik)]],2)</f>
        <v>21</v>
      </c>
      <c r="J87" s="22" t="s">
        <v>4</v>
      </c>
      <c r="K87" s="18" t="s">
        <v>10</v>
      </c>
      <c r="L87" s="11" t="str">
        <f>IFERROR(VLOOKUP(Tabel1[[#This Row],[Üürnik]],'Lepingu lisa'!$AW$3:$AX$22,2,FALSE),"")</f>
        <v/>
      </c>
      <c r="M87" s="11" t="str">
        <f>IFERROR(VLOOKUP(Tabel1[[#This Row],[Jaotus]],Tabelid!L:M,2,FALSE),"")</f>
        <v>NONE</v>
      </c>
      <c r="N87" s="11"/>
      <c r="O87" s="32"/>
      <c r="P87" s="32"/>
      <c r="Q87" s="32"/>
      <c r="R87" s="32"/>
      <c r="S87" s="32"/>
      <c r="T87" s="32"/>
      <c r="U87" s="32"/>
      <c r="V87" s="32"/>
      <c r="W87" s="32"/>
      <c r="X87" s="32"/>
      <c r="Y87" s="32"/>
      <c r="Z87" s="32"/>
      <c r="AA87" s="32"/>
      <c r="AB87" s="32"/>
      <c r="AC87" s="32"/>
      <c r="AD87" s="32"/>
      <c r="AE87" s="32"/>
      <c r="AF87" s="32"/>
      <c r="AG87" s="32"/>
    </row>
    <row r="88" spans="1:33" x14ac:dyDescent="0.25">
      <c r="A88" s="18" t="s">
        <v>214</v>
      </c>
      <c r="B88" s="19" t="s">
        <v>237</v>
      </c>
      <c r="C88" s="18" t="s">
        <v>97</v>
      </c>
      <c r="D88" s="18" t="s">
        <v>140</v>
      </c>
      <c r="E88" s="18" t="s">
        <v>141</v>
      </c>
      <c r="F88" s="49">
        <v>14.6</v>
      </c>
      <c r="G88" s="49">
        <v>13.8</v>
      </c>
      <c r="H88" s="18"/>
      <c r="I88" s="11" t="str">
        <f>LEFT(Tabel1[[#This Row],[Ruumi tüüp (TALO Tüüpruumide nimestik)]],2)</f>
        <v>21</v>
      </c>
      <c r="J88" s="22" t="s">
        <v>4</v>
      </c>
      <c r="K88" s="18" t="s">
        <v>10</v>
      </c>
      <c r="L88" s="11" t="str">
        <f>IFERROR(VLOOKUP(Tabel1[[#This Row],[Üürnik]],'Lepingu lisa'!$AW$3:$AX$22,2,FALSE),"")</f>
        <v/>
      </c>
      <c r="M88" s="11" t="str">
        <f>IFERROR(VLOOKUP(Tabel1[[#This Row],[Jaotus]],Tabelid!L:M,2,FALSE),"")</f>
        <v>NONE</v>
      </c>
      <c r="N88" s="11"/>
      <c r="O88" s="32"/>
      <c r="P88" s="32"/>
      <c r="Q88" s="32"/>
      <c r="R88" s="32"/>
      <c r="S88" s="32"/>
      <c r="T88" s="32"/>
      <c r="U88" s="32"/>
      <c r="V88" s="32"/>
      <c r="W88" s="32"/>
      <c r="X88" s="32"/>
      <c r="Y88" s="32"/>
      <c r="Z88" s="32"/>
      <c r="AA88" s="32"/>
      <c r="AB88" s="32"/>
      <c r="AC88" s="32"/>
      <c r="AD88" s="32"/>
      <c r="AE88" s="32"/>
      <c r="AF88" s="32"/>
      <c r="AG88" s="32"/>
    </row>
    <row r="89" spans="1:33" x14ac:dyDescent="0.25">
      <c r="A89" s="18" t="s">
        <v>214</v>
      </c>
      <c r="B89" s="19" t="s">
        <v>238</v>
      </c>
      <c r="C89" s="18" t="s">
        <v>97</v>
      </c>
      <c r="D89" s="18" t="s">
        <v>233</v>
      </c>
      <c r="E89" s="18" t="s">
        <v>234</v>
      </c>
      <c r="F89" s="49">
        <v>12.4</v>
      </c>
      <c r="G89" s="49">
        <v>11.4</v>
      </c>
      <c r="H89" s="18" t="s">
        <v>239</v>
      </c>
      <c r="I89" s="11" t="str">
        <f>LEFT(Tabel1[[#This Row],[Ruumi tüüp (TALO Tüüpruumide nimestik)]],2)</f>
        <v>49</v>
      </c>
      <c r="J89" s="22" t="s">
        <v>4</v>
      </c>
      <c r="K89" s="18" t="s">
        <v>10</v>
      </c>
      <c r="L89" s="11" t="str">
        <f>IFERROR(VLOOKUP(Tabel1[[#This Row],[Üürnik]],'Lepingu lisa'!$AW$3:$AX$22,2,FALSE),"")</f>
        <v/>
      </c>
      <c r="M89" s="11" t="str">
        <f>IFERROR(VLOOKUP(Tabel1[[#This Row],[Jaotus]],Tabelid!L:M,2,FALSE),"")</f>
        <v>NONE</v>
      </c>
      <c r="N89" s="11"/>
      <c r="O89" s="32"/>
      <c r="P89" s="32"/>
      <c r="Q89" s="32"/>
      <c r="R89" s="32"/>
      <c r="S89" s="32"/>
      <c r="T89" s="32"/>
      <c r="U89" s="32"/>
      <c r="V89" s="32"/>
      <c r="W89" s="32"/>
      <c r="X89" s="32"/>
      <c r="Y89" s="32"/>
      <c r="Z89" s="32"/>
      <c r="AA89" s="32"/>
      <c r="AB89" s="32"/>
      <c r="AC89" s="32"/>
      <c r="AD89" s="32"/>
      <c r="AE89" s="32"/>
      <c r="AF89" s="32"/>
      <c r="AG89" s="32"/>
    </row>
    <row r="90" spans="1:33" x14ac:dyDescent="0.25">
      <c r="A90" s="18" t="s">
        <v>214</v>
      </c>
      <c r="B90" s="19" t="s">
        <v>240</v>
      </c>
      <c r="C90" s="18" t="s">
        <v>97</v>
      </c>
      <c r="D90" s="18" t="s">
        <v>241</v>
      </c>
      <c r="E90" s="18" t="s">
        <v>99</v>
      </c>
      <c r="F90" s="49">
        <v>1.8</v>
      </c>
      <c r="G90" s="49">
        <v>1.5</v>
      </c>
      <c r="H90" s="18"/>
      <c r="I90" s="11" t="str">
        <f>LEFT(Tabel1[[#This Row],[Ruumi tüüp (TALO Tüüpruumide nimestik)]],2)</f>
        <v>91</v>
      </c>
      <c r="J90" s="22" t="s">
        <v>4</v>
      </c>
      <c r="K90" s="18" t="s">
        <v>10</v>
      </c>
      <c r="L90" s="11" t="str">
        <f>IFERROR(VLOOKUP(Tabel1[[#This Row],[Üürnik]],'Lepingu lisa'!$AW$3:$AX$22,2,FALSE),"")</f>
        <v/>
      </c>
      <c r="M90" s="11" t="str">
        <f>IFERROR(VLOOKUP(Tabel1[[#This Row],[Jaotus]],Tabelid!L:M,2,FALSE),"")</f>
        <v>NONE</v>
      </c>
      <c r="N90" s="11"/>
      <c r="O90" s="32"/>
      <c r="P90" s="32"/>
      <c r="Q90" s="32"/>
      <c r="R90" s="32"/>
      <c r="S90" s="32"/>
      <c r="T90" s="32"/>
      <c r="U90" s="32"/>
      <c r="V90" s="32"/>
      <c r="W90" s="32"/>
      <c r="X90" s="32"/>
      <c r="Y90" s="32"/>
      <c r="Z90" s="32"/>
      <c r="AA90" s="32"/>
      <c r="AB90" s="32"/>
      <c r="AC90" s="32"/>
      <c r="AD90" s="32"/>
      <c r="AE90" s="32"/>
      <c r="AF90" s="32"/>
      <c r="AG90" s="32"/>
    </row>
    <row r="91" spans="1:33" x14ac:dyDescent="0.25">
      <c r="A91" s="18" t="s">
        <v>214</v>
      </c>
      <c r="B91" s="19" t="s">
        <v>242</v>
      </c>
      <c r="C91" s="18" t="s">
        <v>97</v>
      </c>
      <c r="D91" s="18" t="s">
        <v>119</v>
      </c>
      <c r="E91" s="18" t="s">
        <v>120</v>
      </c>
      <c r="F91" s="49">
        <v>2.1</v>
      </c>
      <c r="G91" s="49">
        <v>1.9</v>
      </c>
      <c r="H91" s="18"/>
      <c r="I91" s="11" t="str">
        <f>LEFT(Tabel1[[#This Row],[Ruumi tüüp (TALO Tüüpruumide nimestik)]],2)</f>
        <v>73</v>
      </c>
      <c r="J91" s="22" t="s">
        <v>4</v>
      </c>
      <c r="K91" s="18" t="s">
        <v>10</v>
      </c>
      <c r="L91" s="11" t="str">
        <f>IFERROR(VLOOKUP(Tabel1[[#This Row],[Üürnik]],'Lepingu lisa'!$AW$3:$AX$22,2,FALSE),"")</f>
        <v/>
      </c>
      <c r="M91" s="11" t="str">
        <f>IFERROR(VLOOKUP(Tabel1[[#This Row],[Jaotus]],Tabelid!L:M,2,FALSE),"")</f>
        <v>NONE</v>
      </c>
      <c r="N91" s="11"/>
      <c r="O91" s="32"/>
      <c r="P91" s="32"/>
      <c r="Q91" s="32"/>
      <c r="R91" s="32"/>
      <c r="S91" s="32"/>
      <c r="T91" s="32"/>
      <c r="U91" s="32"/>
      <c r="V91" s="32"/>
      <c r="W91" s="32"/>
      <c r="X91" s="32"/>
      <c r="Y91" s="32"/>
      <c r="Z91" s="32"/>
      <c r="AA91" s="32"/>
      <c r="AB91" s="32"/>
      <c r="AC91" s="32"/>
      <c r="AD91" s="32"/>
      <c r="AE91" s="32"/>
      <c r="AF91" s="32"/>
      <c r="AG91" s="32"/>
    </row>
    <row r="92" spans="1:33" x14ac:dyDescent="0.25">
      <c r="A92" s="18" t="s">
        <v>214</v>
      </c>
      <c r="B92" s="19" t="s">
        <v>243</v>
      </c>
      <c r="C92" s="18" t="s">
        <v>97</v>
      </c>
      <c r="D92" s="18" t="s">
        <v>140</v>
      </c>
      <c r="E92" s="18" t="s">
        <v>141</v>
      </c>
      <c r="F92" s="49">
        <v>46.9</v>
      </c>
      <c r="G92" s="49">
        <v>45.9</v>
      </c>
      <c r="H92" s="18"/>
      <c r="I92" s="11" t="str">
        <f>LEFT(Tabel1[[#This Row],[Ruumi tüüp (TALO Tüüpruumide nimestik)]],2)</f>
        <v>21</v>
      </c>
      <c r="J92" s="22" t="s">
        <v>4</v>
      </c>
      <c r="K92" s="18" t="s">
        <v>10</v>
      </c>
      <c r="L92" s="11" t="str">
        <f>IFERROR(VLOOKUP(Tabel1[[#This Row],[Üürnik]],'Lepingu lisa'!$AW$3:$AX$22,2,FALSE),"")</f>
        <v/>
      </c>
      <c r="M92" s="11" t="str">
        <f>IFERROR(VLOOKUP(Tabel1[[#This Row],[Jaotus]],Tabelid!L:M,2,FALSE),"")</f>
        <v>NONE</v>
      </c>
      <c r="N92" s="11"/>
      <c r="O92" s="32"/>
      <c r="P92" s="32"/>
      <c r="Q92" s="32"/>
      <c r="R92" s="32"/>
      <c r="S92" s="32"/>
      <c r="T92" s="32"/>
      <c r="U92" s="32"/>
      <c r="V92" s="32"/>
      <c r="W92" s="32"/>
      <c r="X92" s="32"/>
      <c r="Y92" s="32"/>
      <c r="Z92" s="32"/>
      <c r="AA92" s="32"/>
      <c r="AB92" s="32"/>
      <c r="AC92" s="32"/>
      <c r="AD92" s="32"/>
      <c r="AE92" s="32"/>
      <c r="AF92" s="32"/>
      <c r="AG92" s="32"/>
    </row>
    <row r="93" spans="1:33" x14ac:dyDescent="0.25">
      <c r="A93" s="18" t="s">
        <v>214</v>
      </c>
      <c r="B93" s="19" t="s">
        <v>244</v>
      </c>
      <c r="C93" s="18" t="s">
        <v>97</v>
      </c>
      <c r="D93" s="18" t="s">
        <v>143</v>
      </c>
      <c r="E93" s="18" t="s">
        <v>144</v>
      </c>
      <c r="F93" s="49">
        <v>11.7</v>
      </c>
      <c r="G93" s="49">
        <v>11.6</v>
      </c>
      <c r="H93" s="18"/>
      <c r="I93" s="11" t="str">
        <f>LEFT(Tabel1[[#This Row],[Ruumi tüüp (TALO Tüüpruumide nimestik)]],2)</f>
        <v>83</v>
      </c>
      <c r="J93" s="22" t="s">
        <v>124</v>
      </c>
      <c r="K93" s="18"/>
      <c r="L93" s="11" t="str">
        <f>IFERROR(VLOOKUP(Tabel1[[#This Row],[Üürnik]],'Lepingu lisa'!$AW$3:$AX$22,2,FALSE),"")</f>
        <v/>
      </c>
      <c r="M93" s="11" t="str">
        <f>IFERROR(VLOOKUP(Tabel1[[#This Row],[Jaotus]],Tabelid!L:M,2,FALSE),"")</f>
        <v>FLOOR</v>
      </c>
      <c r="N93" s="11"/>
      <c r="O93" s="32"/>
      <c r="P93" s="32"/>
      <c r="Q93" s="32"/>
      <c r="R93" s="32"/>
      <c r="S93" s="32"/>
      <c r="T93" s="32"/>
      <c r="U93" s="32"/>
      <c r="V93" s="32"/>
      <c r="W93" s="32"/>
      <c r="X93" s="32"/>
      <c r="Y93" s="32"/>
      <c r="Z93" s="32"/>
      <c r="AA93" s="32"/>
      <c r="AB93" s="32"/>
      <c r="AC93" s="32"/>
      <c r="AD93" s="32"/>
      <c r="AE93" s="32"/>
      <c r="AF93" s="32"/>
      <c r="AG93" s="32"/>
    </row>
    <row r="94" spans="1:33" x14ac:dyDescent="0.25">
      <c r="A94" s="18" t="s">
        <v>214</v>
      </c>
      <c r="B94" s="19" t="s">
        <v>245</v>
      </c>
      <c r="C94" s="18" t="s">
        <v>97</v>
      </c>
      <c r="D94" s="18" t="s">
        <v>218</v>
      </c>
      <c r="E94" s="18" t="s">
        <v>219</v>
      </c>
      <c r="F94" s="49">
        <v>21.8</v>
      </c>
      <c r="G94" s="49">
        <v>21.3</v>
      </c>
      <c r="H94" s="18"/>
      <c r="I94" s="11" t="str">
        <f>LEFT(Tabel1[[#This Row],[Ruumi tüüp (TALO Tüüpruumide nimestik)]],2)</f>
        <v>84</v>
      </c>
      <c r="J94" s="22" t="s">
        <v>4</v>
      </c>
      <c r="K94" s="18" t="s">
        <v>10</v>
      </c>
      <c r="L94" s="11" t="str">
        <f>IFERROR(VLOOKUP(Tabel1[[#This Row],[Üürnik]],'Lepingu lisa'!$AW$3:$AX$22,2,FALSE),"")</f>
        <v/>
      </c>
      <c r="M94" s="11" t="str">
        <f>IFERROR(VLOOKUP(Tabel1[[#This Row],[Jaotus]],Tabelid!L:M,2,FALSE),"")</f>
        <v>NONE</v>
      </c>
      <c r="N94" s="11"/>
      <c r="O94" s="32"/>
      <c r="P94" s="32"/>
      <c r="Q94" s="32"/>
      <c r="R94" s="32"/>
      <c r="S94" s="32"/>
      <c r="T94" s="32"/>
      <c r="U94" s="32"/>
      <c r="V94" s="32"/>
      <c r="W94" s="32"/>
      <c r="X94" s="32"/>
      <c r="Y94" s="32"/>
      <c r="Z94" s="32"/>
      <c r="AA94" s="32"/>
      <c r="AB94" s="32"/>
      <c r="AC94" s="32"/>
      <c r="AD94" s="32"/>
      <c r="AE94" s="32"/>
      <c r="AF94" s="32"/>
      <c r="AG94" s="32"/>
    </row>
    <row r="95" spans="1:33" x14ac:dyDescent="0.25">
      <c r="A95" s="18" t="s">
        <v>214</v>
      </c>
      <c r="B95" s="19" t="s">
        <v>246</v>
      </c>
      <c r="C95" s="18" t="s">
        <v>97</v>
      </c>
      <c r="D95" s="18" t="s">
        <v>167</v>
      </c>
      <c r="E95" s="18" t="s">
        <v>168</v>
      </c>
      <c r="F95" s="49">
        <v>5.7</v>
      </c>
      <c r="G95" s="49">
        <v>5.3</v>
      </c>
      <c r="H95" s="18"/>
      <c r="I95" s="11" t="str">
        <f>LEFT(Tabel1[[#This Row],[Ruumi tüüp (TALO Tüüpruumide nimestik)]],2)</f>
        <v>59</v>
      </c>
      <c r="J95" s="22" t="s">
        <v>4</v>
      </c>
      <c r="K95" s="18" t="s">
        <v>10</v>
      </c>
      <c r="L95" s="11" t="str">
        <f>IFERROR(VLOOKUP(Tabel1[[#This Row],[Üürnik]],'Lepingu lisa'!$AW$3:$AX$22,2,FALSE),"")</f>
        <v/>
      </c>
      <c r="M95" s="11" t="str">
        <f>IFERROR(VLOOKUP(Tabel1[[#This Row],[Jaotus]],Tabelid!L:M,2,FALSE),"")</f>
        <v>NONE</v>
      </c>
      <c r="N95" s="11"/>
      <c r="O95" s="32"/>
      <c r="P95" s="32"/>
      <c r="Q95" s="32"/>
      <c r="R95" s="32"/>
      <c r="S95" s="32"/>
      <c r="T95" s="32"/>
      <c r="U95" s="32"/>
      <c r="V95" s="32"/>
      <c r="W95" s="32"/>
      <c r="X95" s="32"/>
      <c r="Y95" s="32"/>
      <c r="Z95" s="32"/>
      <c r="AA95" s="32"/>
      <c r="AB95" s="32"/>
      <c r="AC95" s="32"/>
      <c r="AD95" s="32"/>
      <c r="AE95" s="32"/>
      <c r="AF95" s="32"/>
      <c r="AG95" s="32"/>
    </row>
    <row r="96" spans="1:33" x14ac:dyDescent="0.25">
      <c r="A96" s="18" t="s">
        <v>214</v>
      </c>
      <c r="B96" s="19" t="s">
        <v>247</v>
      </c>
      <c r="C96" s="18" t="s">
        <v>97</v>
      </c>
      <c r="D96" s="18" t="s">
        <v>140</v>
      </c>
      <c r="E96" s="18" t="s">
        <v>141</v>
      </c>
      <c r="F96" s="49">
        <v>9.3000000000000007</v>
      </c>
      <c r="G96" s="49">
        <v>8.9</v>
      </c>
      <c r="H96" s="18"/>
      <c r="I96" s="11" t="str">
        <f>LEFT(Tabel1[[#This Row],[Ruumi tüüp (TALO Tüüpruumide nimestik)]],2)</f>
        <v>21</v>
      </c>
      <c r="J96" s="22" t="s">
        <v>4</v>
      </c>
      <c r="K96" s="18" t="s">
        <v>10</v>
      </c>
      <c r="L96" s="11" t="str">
        <f>IFERROR(VLOOKUP(Tabel1[[#This Row],[Üürnik]],'Lepingu lisa'!$AW$3:$AX$22,2,FALSE),"")</f>
        <v/>
      </c>
      <c r="M96" s="11" t="str">
        <f>IFERROR(VLOOKUP(Tabel1[[#This Row],[Jaotus]],Tabelid!L:M,2,FALSE),"")</f>
        <v>NONE</v>
      </c>
      <c r="N96" s="11"/>
      <c r="O96" s="32"/>
      <c r="P96" s="32"/>
      <c r="Q96" s="32"/>
      <c r="R96" s="32"/>
      <c r="S96" s="32"/>
      <c r="T96" s="32"/>
      <c r="U96" s="32"/>
      <c r="V96" s="32"/>
      <c r="W96" s="32"/>
      <c r="X96" s="32"/>
      <c r="Y96" s="32"/>
      <c r="Z96" s="32"/>
      <c r="AA96" s="32"/>
      <c r="AB96" s="32"/>
      <c r="AC96" s="32"/>
      <c r="AD96" s="32"/>
      <c r="AE96" s="32"/>
      <c r="AF96" s="32"/>
      <c r="AG96" s="32"/>
    </row>
    <row r="97" spans="1:33" x14ac:dyDescent="0.25">
      <c r="A97" s="18" t="s">
        <v>214</v>
      </c>
      <c r="B97" s="19" t="s">
        <v>248</v>
      </c>
      <c r="C97" s="18" t="s">
        <v>97</v>
      </c>
      <c r="D97" s="18" t="s">
        <v>98</v>
      </c>
      <c r="E97" s="18" t="s">
        <v>99</v>
      </c>
      <c r="F97" s="49">
        <v>30.8</v>
      </c>
      <c r="G97" s="49">
        <v>29.5</v>
      </c>
      <c r="H97" s="18"/>
      <c r="I97" s="11" t="str">
        <f>LEFT(Tabel1[[#This Row],[Ruumi tüüp (TALO Tüüpruumide nimestik)]],2)</f>
        <v>91</v>
      </c>
      <c r="J97" s="22" t="s">
        <v>124</v>
      </c>
      <c r="K97" s="18"/>
      <c r="L97" s="11" t="str">
        <f>IFERROR(VLOOKUP(Tabel1[[#This Row],[Üürnik]],'Lepingu lisa'!$AW$3:$AX$22,2,FALSE),"")</f>
        <v/>
      </c>
      <c r="M97" s="11" t="str">
        <f>IFERROR(VLOOKUP(Tabel1[[#This Row],[Jaotus]],Tabelid!L:M,2,FALSE),"")</f>
        <v>FLOOR</v>
      </c>
      <c r="N97" s="11"/>
      <c r="O97" s="32"/>
      <c r="P97" s="32"/>
      <c r="Q97" s="32"/>
      <c r="R97" s="32"/>
      <c r="S97" s="32"/>
      <c r="T97" s="32"/>
      <c r="U97" s="32"/>
      <c r="V97" s="32"/>
      <c r="W97" s="32"/>
      <c r="X97" s="32"/>
      <c r="Y97" s="32"/>
      <c r="Z97" s="32"/>
      <c r="AA97" s="32"/>
      <c r="AB97" s="32"/>
      <c r="AC97" s="32"/>
      <c r="AD97" s="32"/>
      <c r="AE97" s="32"/>
      <c r="AF97" s="32"/>
      <c r="AG97" s="32"/>
    </row>
    <row r="98" spans="1:33" x14ac:dyDescent="0.25">
      <c r="A98" s="18" t="s">
        <v>214</v>
      </c>
      <c r="B98" s="19" t="s">
        <v>249</v>
      </c>
      <c r="C98" s="18" t="s">
        <v>97</v>
      </c>
      <c r="D98" s="18" t="s">
        <v>250</v>
      </c>
      <c r="E98" s="18" t="s">
        <v>251</v>
      </c>
      <c r="F98" s="49">
        <v>12.2</v>
      </c>
      <c r="G98" s="49">
        <v>11.8</v>
      </c>
      <c r="H98" s="18"/>
      <c r="I98" s="11" t="str">
        <f>LEFT(Tabel1[[#This Row],[Ruumi tüüp (TALO Tüüpruumide nimestik)]],2)</f>
        <v>31</v>
      </c>
      <c r="J98" s="22" t="s">
        <v>4</v>
      </c>
      <c r="K98" s="18" t="s">
        <v>10</v>
      </c>
      <c r="L98" s="11" t="str">
        <f>IFERROR(VLOOKUP(Tabel1[[#This Row],[Üürnik]],'Lepingu lisa'!$AW$3:$AX$22,2,FALSE),"")</f>
        <v/>
      </c>
      <c r="M98" s="11" t="str">
        <f>IFERROR(VLOOKUP(Tabel1[[#This Row],[Jaotus]],Tabelid!L:M,2,FALSE),"")</f>
        <v>NONE</v>
      </c>
      <c r="N98" s="11"/>
      <c r="O98" s="32"/>
      <c r="P98" s="32"/>
      <c r="Q98" s="32"/>
      <c r="R98" s="32"/>
      <c r="S98" s="32"/>
      <c r="T98" s="32"/>
      <c r="U98" s="32"/>
      <c r="V98" s="32"/>
      <c r="W98" s="32"/>
      <c r="X98" s="32"/>
      <c r="Y98" s="32"/>
      <c r="Z98" s="32"/>
      <c r="AA98" s="32"/>
      <c r="AB98" s="32"/>
      <c r="AC98" s="32"/>
      <c r="AD98" s="32"/>
      <c r="AE98" s="32"/>
      <c r="AF98" s="32"/>
      <c r="AG98" s="32"/>
    </row>
    <row r="99" spans="1:33" x14ac:dyDescent="0.25">
      <c r="A99" s="18" t="s">
        <v>214</v>
      </c>
      <c r="B99" s="19" t="s">
        <v>252</v>
      </c>
      <c r="C99" s="18" t="s">
        <v>103</v>
      </c>
      <c r="D99" s="18" t="s">
        <v>104</v>
      </c>
      <c r="E99" s="18" t="s">
        <v>105</v>
      </c>
      <c r="F99" s="49">
        <v>16.2</v>
      </c>
      <c r="G99" s="49">
        <v>16.2</v>
      </c>
      <c r="H99" s="18"/>
      <c r="I99" s="11" t="str">
        <f>LEFT(Tabel1[[#This Row],[Ruumi tüüp (TALO Tüüpruumide nimestik)]],2)</f>
        <v>92</v>
      </c>
      <c r="J99" s="22"/>
      <c r="K99" s="18"/>
      <c r="L99" s="11" t="str">
        <f>IFERROR(VLOOKUP(Tabel1[[#This Row],[Üürnik]],'Lepingu lisa'!$AW$3:$AX$22,2,FALSE),"")</f>
        <v/>
      </c>
      <c r="M99" s="11" t="str">
        <f>IFERROR(VLOOKUP(Tabel1[[#This Row],[Jaotus]],Tabelid!L:M,2,FALSE),"")</f>
        <v/>
      </c>
      <c r="N99" s="11"/>
      <c r="O99" s="32"/>
      <c r="P99" s="32"/>
      <c r="Q99" s="32"/>
      <c r="R99" s="32"/>
      <c r="S99" s="32"/>
      <c r="T99" s="32"/>
      <c r="U99" s="32"/>
      <c r="V99" s="32"/>
      <c r="W99" s="32"/>
      <c r="X99" s="32"/>
      <c r="Y99" s="32"/>
      <c r="Z99" s="32"/>
      <c r="AA99" s="32"/>
      <c r="AB99" s="32"/>
      <c r="AC99" s="32"/>
      <c r="AD99" s="32"/>
      <c r="AE99" s="32"/>
      <c r="AF99" s="32"/>
      <c r="AG99" s="32"/>
    </row>
    <row r="100" spans="1:33" x14ac:dyDescent="0.25">
      <c r="A100" s="18" t="s">
        <v>214</v>
      </c>
      <c r="B100" s="19" t="s">
        <v>253</v>
      </c>
      <c r="C100" s="18" t="s">
        <v>97</v>
      </c>
      <c r="D100" s="18" t="s">
        <v>119</v>
      </c>
      <c r="E100" s="18" t="s">
        <v>120</v>
      </c>
      <c r="F100" s="49">
        <v>3.1</v>
      </c>
      <c r="G100" s="49">
        <v>2.9</v>
      </c>
      <c r="H100" s="18"/>
      <c r="I100" s="11" t="str">
        <f>LEFT(Tabel1[[#This Row],[Ruumi tüüp (TALO Tüüpruumide nimestik)]],2)</f>
        <v>73</v>
      </c>
      <c r="J100" s="22" t="s">
        <v>4</v>
      </c>
      <c r="K100" s="18" t="s">
        <v>10</v>
      </c>
      <c r="L100" s="11" t="str">
        <f>IFERROR(VLOOKUP(Tabel1[[#This Row],[Üürnik]],'Lepingu lisa'!$AW$3:$AX$22,2,FALSE),"")</f>
        <v/>
      </c>
      <c r="M100" s="11" t="str">
        <f>IFERROR(VLOOKUP(Tabel1[[#This Row],[Jaotus]],Tabelid!L:M,2,FALSE),"")</f>
        <v>NONE</v>
      </c>
      <c r="N100" s="11"/>
      <c r="O100" s="32"/>
      <c r="P100" s="32"/>
      <c r="Q100" s="32"/>
      <c r="R100" s="32"/>
      <c r="S100" s="32"/>
      <c r="T100" s="32"/>
      <c r="U100" s="32"/>
      <c r="V100" s="32"/>
      <c r="W100" s="32"/>
      <c r="X100" s="32"/>
      <c r="Y100" s="32"/>
      <c r="Z100" s="32"/>
      <c r="AA100" s="32"/>
      <c r="AB100" s="32"/>
      <c r="AC100" s="32"/>
      <c r="AD100" s="32"/>
      <c r="AE100" s="32"/>
      <c r="AF100" s="32"/>
      <c r="AG100" s="32"/>
    </row>
    <row r="101" spans="1:33" x14ac:dyDescent="0.25">
      <c r="A101" s="18" t="s">
        <v>214</v>
      </c>
      <c r="B101" s="19" t="s">
        <v>254</v>
      </c>
      <c r="C101" s="18" t="s">
        <v>97</v>
      </c>
      <c r="D101" s="18" t="s">
        <v>119</v>
      </c>
      <c r="E101" s="18" t="s">
        <v>120</v>
      </c>
      <c r="F101" s="49">
        <v>1.9</v>
      </c>
      <c r="G101" s="49">
        <v>1.7</v>
      </c>
      <c r="H101" s="18"/>
      <c r="I101" s="11" t="str">
        <f>LEFT(Tabel1[[#This Row],[Ruumi tüüp (TALO Tüüpruumide nimestik)]],2)</f>
        <v>73</v>
      </c>
      <c r="J101" s="22" t="s">
        <v>124</v>
      </c>
      <c r="K101" s="18"/>
      <c r="L101" s="11" t="str">
        <f>IFERROR(VLOOKUP(Tabel1[[#This Row],[Üürnik]],'Lepingu lisa'!$AW$3:$AX$22,2,FALSE),"")</f>
        <v/>
      </c>
      <c r="M101" s="11" t="str">
        <f>IFERROR(VLOOKUP(Tabel1[[#This Row],[Jaotus]],Tabelid!L:M,2,FALSE),"")</f>
        <v>FLOOR</v>
      </c>
      <c r="N101" s="11"/>
      <c r="O101" s="32"/>
      <c r="P101" s="32"/>
      <c r="Q101" s="32"/>
      <c r="R101" s="32"/>
      <c r="S101" s="32"/>
      <c r="T101" s="32"/>
      <c r="U101" s="32"/>
      <c r="V101" s="32"/>
      <c r="W101" s="32"/>
      <c r="X101" s="32"/>
      <c r="Y101" s="32"/>
      <c r="Z101" s="32"/>
      <c r="AA101" s="32"/>
      <c r="AB101" s="32"/>
      <c r="AC101" s="32"/>
      <c r="AD101" s="32"/>
      <c r="AE101" s="32"/>
      <c r="AF101" s="32"/>
      <c r="AG101" s="32"/>
    </row>
    <row r="102" spans="1:33" x14ac:dyDescent="0.25">
      <c r="A102" s="18" t="s">
        <v>214</v>
      </c>
      <c r="B102" s="19" t="s">
        <v>255</v>
      </c>
      <c r="C102" s="18" t="s">
        <v>97</v>
      </c>
      <c r="D102" s="18" t="s">
        <v>140</v>
      </c>
      <c r="E102" s="18" t="s">
        <v>141</v>
      </c>
      <c r="F102" s="49">
        <v>31.2</v>
      </c>
      <c r="G102" s="49">
        <v>30.7</v>
      </c>
      <c r="H102" s="18"/>
      <c r="I102" s="11" t="str">
        <f>LEFT(Tabel1[[#This Row],[Ruumi tüüp (TALO Tüüpruumide nimestik)]],2)</f>
        <v>21</v>
      </c>
      <c r="J102" s="22" t="s">
        <v>4</v>
      </c>
      <c r="K102" s="18" t="s">
        <v>10</v>
      </c>
      <c r="L102" s="11" t="str">
        <f>IFERROR(VLOOKUP(Tabel1[[#This Row],[Üürnik]],'Lepingu lisa'!$AW$3:$AX$22,2,FALSE),"")</f>
        <v/>
      </c>
      <c r="M102" s="11" t="str">
        <f>IFERROR(VLOOKUP(Tabel1[[#This Row],[Jaotus]],Tabelid!L:M,2,FALSE),"")</f>
        <v>NONE</v>
      </c>
      <c r="N102" s="11"/>
      <c r="O102" s="32"/>
      <c r="P102" s="32"/>
      <c r="Q102" s="32"/>
      <c r="R102" s="32"/>
      <c r="S102" s="32"/>
      <c r="T102" s="32"/>
      <c r="U102" s="32"/>
      <c r="V102" s="32"/>
      <c r="W102" s="32"/>
      <c r="X102" s="32"/>
      <c r="Y102" s="32"/>
      <c r="Z102" s="32"/>
      <c r="AA102" s="32"/>
      <c r="AB102" s="32"/>
      <c r="AC102" s="32"/>
      <c r="AD102" s="32"/>
      <c r="AE102" s="32"/>
      <c r="AF102" s="32"/>
      <c r="AG102" s="32"/>
    </row>
    <row r="103" spans="1:33" x14ac:dyDescent="0.25">
      <c r="A103" s="18" t="s">
        <v>214</v>
      </c>
      <c r="B103" s="19" t="s">
        <v>256</v>
      </c>
      <c r="C103" s="18" t="s">
        <v>97</v>
      </c>
      <c r="D103" s="18" t="s">
        <v>140</v>
      </c>
      <c r="E103" s="18" t="s">
        <v>141</v>
      </c>
      <c r="F103" s="49">
        <v>17.399999999999999</v>
      </c>
      <c r="G103" s="49">
        <v>16.600000000000001</v>
      </c>
      <c r="H103" s="18"/>
      <c r="I103" s="11" t="str">
        <f>LEFT(Tabel1[[#This Row],[Ruumi tüüp (TALO Tüüpruumide nimestik)]],2)</f>
        <v>21</v>
      </c>
      <c r="J103" s="22" t="s">
        <v>4</v>
      </c>
      <c r="K103" s="18" t="s">
        <v>10</v>
      </c>
      <c r="L103" s="11" t="str">
        <f>IFERROR(VLOOKUP(Tabel1[[#This Row],[Üürnik]],'Lepingu lisa'!$AW$3:$AX$22,2,FALSE),"")</f>
        <v/>
      </c>
      <c r="M103" s="11" t="str">
        <f>IFERROR(VLOOKUP(Tabel1[[#This Row],[Jaotus]],Tabelid!L:M,2,FALSE),"")</f>
        <v>NONE</v>
      </c>
      <c r="N103" s="11"/>
      <c r="O103" s="32"/>
      <c r="P103" s="32"/>
      <c r="Q103" s="32"/>
      <c r="R103" s="32"/>
      <c r="S103" s="32"/>
      <c r="T103" s="32"/>
      <c r="U103" s="32"/>
      <c r="V103" s="32"/>
      <c r="W103" s="32"/>
      <c r="X103" s="32"/>
      <c r="Y103" s="32"/>
      <c r="Z103" s="32"/>
      <c r="AA103" s="32"/>
      <c r="AB103" s="32"/>
      <c r="AC103" s="32"/>
      <c r="AD103" s="32"/>
      <c r="AE103" s="32"/>
      <c r="AF103" s="32"/>
      <c r="AG103" s="32"/>
    </row>
    <row r="104" spans="1:33" x14ac:dyDescent="0.25">
      <c r="A104" s="18" t="s">
        <v>214</v>
      </c>
      <c r="B104" s="19" t="s">
        <v>257</v>
      </c>
      <c r="C104" s="18" t="s">
        <v>97</v>
      </c>
      <c r="D104" s="18" t="s">
        <v>140</v>
      </c>
      <c r="E104" s="18" t="s">
        <v>141</v>
      </c>
      <c r="F104" s="49">
        <v>12.6</v>
      </c>
      <c r="G104" s="49">
        <v>12.2</v>
      </c>
      <c r="H104" s="18"/>
      <c r="I104" s="11" t="str">
        <f>LEFT(Tabel1[[#This Row],[Ruumi tüüp (TALO Tüüpruumide nimestik)]],2)</f>
        <v>21</v>
      </c>
      <c r="J104" s="22" t="s">
        <v>4</v>
      </c>
      <c r="K104" s="18" t="s">
        <v>10</v>
      </c>
      <c r="L104" s="11" t="str">
        <f>IFERROR(VLOOKUP(Tabel1[[#This Row],[Üürnik]],'Lepingu lisa'!$AW$3:$AX$22,2,FALSE),"")</f>
        <v/>
      </c>
      <c r="M104" s="11" t="str">
        <f>IFERROR(VLOOKUP(Tabel1[[#This Row],[Jaotus]],Tabelid!L:M,2,FALSE),"")</f>
        <v>NONE</v>
      </c>
      <c r="N104" s="11"/>
      <c r="O104" s="32"/>
      <c r="P104" s="32"/>
      <c r="Q104" s="32"/>
      <c r="R104" s="32"/>
      <c r="S104" s="32"/>
      <c r="T104" s="32"/>
      <c r="U104" s="32"/>
      <c r="V104" s="32"/>
      <c r="W104" s="32"/>
      <c r="X104" s="32"/>
      <c r="Y104" s="32"/>
      <c r="Z104" s="32"/>
      <c r="AA104" s="32"/>
      <c r="AB104" s="32"/>
      <c r="AC104" s="32"/>
      <c r="AD104" s="32"/>
      <c r="AE104" s="32"/>
      <c r="AF104" s="32"/>
      <c r="AG104" s="32"/>
    </row>
    <row r="105" spans="1:33" x14ac:dyDescent="0.25">
      <c r="A105" s="18" t="s">
        <v>214</v>
      </c>
      <c r="B105" s="19" t="s">
        <v>258</v>
      </c>
      <c r="C105" s="18" t="s">
        <v>97</v>
      </c>
      <c r="D105" s="18" t="s">
        <v>98</v>
      </c>
      <c r="E105" s="18" t="s">
        <v>99</v>
      </c>
      <c r="F105" s="49">
        <v>8.9</v>
      </c>
      <c r="G105" s="49">
        <v>8.4</v>
      </c>
      <c r="H105" s="18"/>
      <c r="I105" s="11" t="str">
        <f>LEFT(Tabel1[[#This Row],[Ruumi tüüp (TALO Tüüpruumide nimestik)]],2)</f>
        <v>91</v>
      </c>
      <c r="J105" s="22" t="s">
        <v>124</v>
      </c>
      <c r="K105" s="18"/>
      <c r="L105" s="11" t="str">
        <f>IFERROR(VLOOKUP(Tabel1[[#This Row],[Üürnik]],'Lepingu lisa'!$AW$3:$AX$22,2,FALSE),"")</f>
        <v/>
      </c>
      <c r="M105" s="11" t="str">
        <f>IFERROR(VLOOKUP(Tabel1[[#This Row],[Jaotus]],Tabelid!L:M,2,FALSE),"")</f>
        <v>FLOOR</v>
      </c>
      <c r="N105" s="11"/>
      <c r="O105" s="32"/>
      <c r="P105" s="32"/>
      <c r="Q105" s="32"/>
      <c r="R105" s="32"/>
      <c r="S105" s="32"/>
      <c r="T105" s="32"/>
      <c r="U105" s="32"/>
      <c r="V105" s="32"/>
      <c r="W105" s="32"/>
      <c r="X105" s="32"/>
      <c r="Y105" s="32"/>
      <c r="Z105" s="32"/>
      <c r="AA105" s="32"/>
      <c r="AB105" s="32"/>
      <c r="AC105" s="32"/>
      <c r="AD105" s="32"/>
      <c r="AE105" s="32"/>
      <c r="AF105" s="32"/>
      <c r="AG105" s="32"/>
    </row>
    <row r="106" spans="1:33" x14ac:dyDescent="0.25">
      <c r="A106" s="18" t="s">
        <v>214</v>
      </c>
      <c r="B106" s="19" t="s">
        <v>259</v>
      </c>
      <c r="C106" s="18" t="s">
        <v>97</v>
      </c>
      <c r="D106" s="18" t="s">
        <v>218</v>
      </c>
      <c r="E106" s="18" t="s">
        <v>219</v>
      </c>
      <c r="F106" s="49">
        <v>9</v>
      </c>
      <c r="G106" s="49">
        <v>8.6999999999999993</v>
      </c>
      <c r="H106" s="18"/>
      <c r="I106" s="11" t="str">
        <f>LEFT(Tabel1[[#This Row],[Ruumi tüüp (TALO Tüüpruumide nimestik)]],2)</f>
        <v>84</v>
      </c>
      <c r="J106" s="22" t="s">
        <v>124</v>
      </c>
      <c r="K106" s="18"/>
      <c r="L106" s="11" t="str">
        <f>IFERROR(VLOOKUP(Tabel1[[#This Row],[Üürnik]],'Lepingu lisa'!$AW$3:$AX$22,2,FALSE),"")</f>
        <v/>
      </c>
      <c r="M106" s="11" t="str">
        <f>IFERROR(VLOOKUP(Tabel1[[#This Row],[Jaotus]],Tabelid!L:M,2,FALSE),"")</f>
        <v>FLOOR</v>
      </c>
      <c r="N106" s="11"/>
      <c r="O106" s="32"/>
      <c r="P106" s="32"/>
      <c r="Q106" s="32"/>
      <c r="R106" s="32"/>
      <c r="S106" s="32"/>
      <c r="T106" s="32"/>
      <c r="U106" s="32"/>
      <c r="V106" s="32"/>
      <c r="W106" s="32"/>
      <c r="X106" s="32"/>
      <c r="Y106" s="32"/>
      <c r="Z106" s="32"/>
      <c r="AA106" s="32"/>
      <c r="AB106" s="32"/>
      <c r="AC106" s="32"/>
      <c r="AD106" s="32"/>
      <c r="AE106" s="32"/>
      <c r="AF106" s="32"/>
      <c r="AG106" s="32"/>
    </row>
    <row r="107" spans="1:33" x14ac:dyDescent="0.25">
      <c r="A107" s="18" t="s">
        <v>214</v>
      </c>
      <c r="B107" s="19" t="s">
        <v>260</v>
      </c>
      <c r="C107" s="18" t="s">
        <v>97</v>
      </c>
      <c r="D107" s="18" t="s">
        <v>233</v>
      </c>
      <c r="E107" s="18" t="s">
        <v>234</v>
      </c>
      <c r="F107" s="49">
        <v>5.7</v>
      </c>
      <c r="G107" s="49">
        <v>5.4</v>
      </c>
      <c r="H107" s="18" t="s">
        <v>261</v>
      </c>
      <c r="I107" s="11" t="str">
        <f>LEFT(Tabel1[[#This Row],[Ruumi tüüp (TALO Tüüpruumide nimestik)]],2)</f>
        <v>49</v>
      </c>
      <c r="J107" s="22" t="s">
        <v>4</v>
      </c>
      <c r="K107" s="18" t="s">
        <v>10</v>
      </c>
      <c r="L107" s="11" t="str">
        <f>IFERROR(VLOOKUP(Tabel1[[#This Row],[Üürnik]],'Lepingu lisa'!$AW$3:$AX$22,2,FALSE),"")</f>
        <v/>
      </c>
      <c r="M107" s="11" t="str">
        <f>IFERROR(VLOOKUP(Tabel1[[#This Row],[Jaotus]],Tabelid!L:M,2,FALSE),"")</f>
        <v>NONE</v>
      </c>
      <c r="N107" s="11"/>
      <c r="O107" s="32"/>
      <c r="P107" s="32"/>
      <c r="Q107" s="32"/>
      <c r="R107" s="32"/>
      <c r="S107" s="32"/>
      <c r="T107" s="32"/>
      <c r="U107" s="32"/>
      <c r="V107" s="32"/>
      <c r="W107" s="32"/>
      <c r="X107" s="32"/>
      <c r="Y107" s="32"/>
      <c r="Z107" s="32"/>
      <c r="AA107" s="32"/>
      <c r="AB107" s="32"/>
      <c r="AC107" s="32"/>
      <c r="AD107" s="32"/>
      <c r="AE107" s="32"/>
      <c r="AF107" s="32"/>
      <c r="AG107" s="32"/>
    </row>
    <row r="108" spans="1:33" x14ac:dyDescent="0.25">
      <c r="A108" s="18" t="s">
        <v>214</v>
      </c>
      <c r="B108" s="19" t="s">
        <v>262</v>
      </c>
      <c r="C108" s="18" t="s">
        <v>97</v>
      </c>
      <c r="D108" s="18" t="s">
        <v>98</v>
      </c>
      <c r="E108" s="18" t="s">
        <v>99</v>
      </c>
      <c r="F108" s="49">
        <v>97.1</v>
      </c>
      <c r="G108" s="49">
        <v>92.4</v>
      </c>
      <c r="H108" s="18"/>
      <c r="I108" s="11" t="str">
        <f>LEFT(Tabel1[[#This Row],[Ruumi tüüp (TALO Tüüpruumide nimestik)]],2)</f>
        <v>91</v>
      </c>
      <c r="J108" s="22" t="s">
        <v>124</v>
      </c>
      <c r="K108" s="18"/>
      <c r="L108" s="11" t="str">
        <f>IFERROR(VLOOKUP(Tabel1[[#This Row],[Üürnik]],'Lepingu lisa'!$AW$3:$AX$22,2,FALSE),"")</f>
        <v/>
      </c>
      <c r="M108" s="11" t="str">
        <f>IFERROR(VLOOKUP(Tabel1[[#This Row],[Jaotus]],Tabelid!L:M,2,FALSE),"")</f>
        <v>FLOOR</v>
      </c>
      <c r="N108" s="11"/>
      <c r="O108" s="32"/>
      <c r="P108" s="32"/>
      <c r="Q108" s="32"/>
      <c r="R108" s="32"/>
      <c r="S108" s="32"/>
      <c r="T108" s="32"/>
      <c r="U108" s="32"/>
      <c r="V108" s="32"/>
      <c r="W108" s="32"/>
      <c r="X108" s="32"/>
      <c r="Y108" s="32"/>
      <c r="Z108" s="32"/>
      <c r="AA108" s="32"/>
      <c r="AB108" s="32"/>
      <c r="AC108" s="32"/>
      <c r="AD108" s="32"/>
      <c r="AE108" s="32"/>
      <c r="AF108" s="32"/>
      <c r="AG108" s="32"/>
    </row>
    <row r="109" spans="1:33" x14ac:dyDescent="0.25">
      <c r="A109" s="18" t="s">
        <v>214</v>
      </c>
      <c r="B109" s="19" t="s">
        <v>263</v>
      </c>
      <c r="C109" s="18" t="s">
        <v>97</v>
      </c>
      <c r="D109" s="18" t="s">
        <v>233</v>
      </c>
      <c r="E109" s="18" t="s">
        <v>234</v>
      </c>
      <c r="F109" s="49">
        <v>10.4</v>
      </c>
      <c r="G109" s="49">
        <v>9.8000000000000007</v>
      </c>
      <c r="H109" s="18" t="s">
        <v>264</v>
      </c>
      <c r="I109" s="11" t="str">
        <f>LEFT(Tabel1[[#This Row],[Ruumi tüüp (TALO Tüüpruumide nimestik)]],2)</f>
        <v>49</v>
      </c>
      <c r="J109" s="22" t="s">
        <v>4</v>
      </c>
      <c r="K109" s="18" t="s">
        <v>10</v>
      </c>
      <c r="L109" s="11" t="str">
        <f>IFERROR(VLOOKUP(Tabel1[[#This Row],[Üürnik]],'Lepingu lisa'!$AW$3:$AX$22,2,FALSE),"")</f>
        <v/>
      </c>
      <c r="M109" s="11" t="str">
        <f>IFERROR(VLOOKUP(Tabel1[[#This Row],[Jaotus]],Tabelid!L:M,2,FALSE),"")</f>
        <v>NONE</v>
      </c>
      <c r="N109" s="11"/>
      <c r="O109" s="32"/>
      <c r="P109" s="32"/>
      <c r="Q109" s="32"/>
      <c r="R109" s="32"/>
      <c r="S109" s="32"/>
      <c r="T109" s="32"/>
      <c r="U109" s="32"/>
      <c r="V109" s="32"/>
      <c r="W109" s="32"/>
      <c r="X109" s="32"/>
      <c r="Y109" s="32"/>
      <c r="Z109" s="32"/>
      <c r="AA109" s="32"/>
      <c r="AB109" s="32"/>
      <c r="AC109" s="32"/>
      <c r="AD109" s="32"/>
      <c r="AE109" s="32"/>
      <c r="AF109" s="32"/>
      <c r="AG109" s="32"/>
    </row>
    <row r="110" spans="1:33" x14ac:dyDescent="0.25">
      <c r="A110" s="18" t="s">
        <v>214</v>
      </c>
      <c r="B110" s="19" t="s">
        <v>265</v>
      </c>
      <c r="C110" s="18" t="s">
        <v>97</v>
      </c>
      <c r="D110" s="18" t="s">
        <v>167</v>
      </c>
      <c r="E110" s="18" t="s">
        <v>168</v>
      </c>
      <c r="F110" s="49">
        <v>14.2</v>
      </c>
      <c r="G110" s="49">
        <v>13.5</v>
      </c>
      <c r="H110" s="18"/>
      <c r="I110" s="11" t="str">
        <f>LEFT(Tabel1[[#This Row],[Ruumi tüüp (TALO Tüüpruumide nimestik)]],2)</f>
        <v>59</v>
      </c>
      <c r="J110" s="22" t="s">
        <v>4</v>
      </c>
      <c r="K110" s="18" t="s">
        <v>10</v>
      </c>
      <c r="L110" s="11" t="str">
        <f>IFERROR(VLOOKUP(Tabel1[[#This Row],[Üürnik]],'Lepingu lisa'!$AW$3:$AX$22,2,FALSE),"")</f>
        <v/>
      </c>
      <c r="M110" s="11" t="str">
        <f>IFERROR(VLOOKUP(Tabel1[[#This Row],[Jaotus]],Tabelid!L:M,2,FALSE),"")</f>
        <v>NONE</v>
      </c>
      <c r="N110" s="11"/>
      <c r="O110" s="32"/>
      <c r="P110" s="32"/>
      <c r="Q110" s="32"/>
      <c r="R110" s="32"/>
      <c r="S110" s="32"/>
      <c r="T110" s="32"/>
      <c r="U110" s="32"/>
      <c r="V110" s="32"/>
      <c r="W110" s="32"/>
      <c r="X110" s="32"/>
      <c r="Y110" s="32"/>
      <c r="Z110" s="32"/>
      <c r="AA110" s="32"/>
      <c r="AB110" s="32"/>
      <c r="AC110" s="32"/>
      <c r="AD110" s="32"/>
      <c r="AE110" s="32"/>
      <c r="AF110" s="32"/>
      <c r="AG110" s="32"/>
    </row>
    <row r="111" spans="1:33" x14ac:dyDescent="0.25">
      <c r="A111" s="18" t="s">
        <v>214</v>
      </c>
      <c r="B111" s="19" t="s">
        <v>266</v>
      </c>
      <c r="C111" s="18" t="s">
        <v>97</v>
      </c>
      <c r="D111" s="18" t="s">
        <v>148</v>
      </c>
      <c r="E111" s="18" t="s">
        <v>149</v>
      </c>
      <c r="F111" s="49">
        <v>18.7</v>
      </c>
      <c r="G111" s="49">
        <v>17.3</v>
      </c>
      <c r="H111" s="18"/>
      <c r="I111" s="11" t="str">
        <f>LEFT(Tabel1[[#This Row],[Ruumi tüüp (TALO Tüüpruumide nimestik)]],2)</f>
        <v>51</v>
      </c>
      <c r="J111" s="22" t="s">
        <v>4</v>
      </c>
      <c r="K111" s="18" t="s">
        <v>10</v>
      </c>
      <c r="L111" s="11" t="str">
        <f>IFERROR(VLOOKUP(Tabel1[[#This Row],[Üürnik]],'Lepingu lisa'!$AW$3:$AX$22,2,FALSE),"")</f>
        <v/>
      </c>
      <c r="M111" s="11" t="str">
        <f>IFERROR(VLOOKUP(Tabel1[[#This Row],[Jaotus]],Tabelid!L:M,2,FALSE),"")</f>
        <v>NONE</v>
      </c>
      <c r="N111" s="11"/>
      <c r="O111" s="32"/>
      <c r="P111" s="32"/>
      <c r="Q111" s="32"/>
      <c r="R111" s="32"/>
      <c r="S111" s="32"/>
      <c r="T111" s="32"/>
      <c r="U111" s="32"/>
      <c r="V111" s="32"/>
      <c r="W111" s="32"/>
      <c r="X111" s="32"/>
      <c r="Y111" s="32"/>
      <c r="Z111" s="32"/>
      <c r="AA111" s="32"/>
      <c r="AB111" s="32"/>
      <c r="AC111" s="32"/>
      <c r="AD111" s="32"/>
      <c r="AE111" s="32"/>
      <c r="AF111" s="32"/>
      <c r="AG111" s="32"/>
    </row>
    <row r="112" spans="1:33" x14ac:dyDescent="0.25">
      <c r="A112" s="18" t="s">
        <v>214</v>
      </c>
      <c r="B112" s="19" t="s">
        <v>267</v>
      </c>
      <c r="C112" s="18" t="s">
        <v>97</v>
      </c>
      <c r="D112" s="18" t="s">
        <v>119</v>
      </c>
      <c r="E112" s="18" t="s">
        <v>120</v>
      </c>
      <c r="F112" s="49">
        <v>2.4</v>
      </c>
      <c r="G112" s="49">
        <v>2</v>
      </c>
      <c r="H112" s="18"/>
      <c r="I112" s="11" t="str">
        <f>LEFT(Tabel1[[#This Row],[Ruumi tüüp (TALO Tüüpruumide nimestik)]],2)</f>
        <v>73</v>
      </c>
      <c r="J112" s="22" t="s">
        <v>4</v>
      </c>
      <c r="K112" s="18" t="s">
        <v>10</v>
      </c>
      <c r="L112" s="11" t="str">
        <f>IFERROR(VLOOKUP(Tabel1[[#This Row],[Üürnik]],'Lepingu lisa'!$AW$3:$AX$22,2,FALSE),"")</f>
        <v/>
      </c>
      <c r="M112" s="11" t="str">
        <f>IFERROR(VLOOKUP(Tabel1[[#This Row],[Jaotus]],Tabelid!L:M,2,FALSE),"")</f>
        <v>NONE</v>
      </c>
      <c r="N112" s="11"/>
      <c r="O112" s="32"/>
      <c r="P112" s="32"/>
      <c r="Q112" s="32"/>
      <c r="R112" s="32"/>
      <c r="S112" s="32"/>
      <c r="T112" s="32"/>
      <c r="U112" s="32"/>
      <c r="V112" s="32"/>
      <c r="W112" s="32"/>
      <c r="X112" s="32"/>
      <c r="Y112" s="32"/>
      <c r="Z112" s="32"/>
      <c r="AA112" s="32"/>
      <c r="AB112" s="32"/>
      <c r="AC112" s="32"/>
      <c r="AD112" s="32"/>
      <c r="AE112" s="32"/>
      <c r="AF112" s="32"/>
      <c r="AG112" s="32"/>
    </row>
    <row r="113" spans="1:33" x14ac:dyDescent="0.25">
      <c r="A113" s="18" t="s">
        <v>214</v>
      </c>
      <c r="B113" s="19" t="s">
        <v>268</v>
      </c>
      <c r="C113" s="18" t="s">
        <v>97</v>
      </c>
      <c r="D113" s="18" t="s">
        <v>113</v>
      </c>
      <c r="E113" s="18" t="s">
        <v>114</v>
      </c>
      <c r="F113" s="49">
        <v>4.4000000000000004</v>
      </c>
      <c r="G113" s="49">
        <v>3.9</v>
      </c>
      <c r="H113" s="18"/>
      <c r="I113" s="11" t="str">
        <f>LEFT(Tabel1[[#This Row],[Ruumi tüüp (TALO Tüüpruumide nimestik)]],2)</f>
        <v>72</v>
      </c>
      <c r="J113" s="22" t="s">
        <v>4</v>
      </c>
      <c r="K113" s="18" t="s">
        <v>10</v>
      </c>
      <c r="L113" s="11" t="str">
        <f>IFERROR(VLOOKUP(Tabel1[[#This Row],[Üürnik]],'Lepingu lisa'!$AW$3:$AX$22,2,FALSE),"")</f>
        <v/>
      </c>
      <c r="M113" s="11" t="str">
        <f>IFERROR(VLOOKUP(Tabel1[[#This Row],[Jaotus]],Tabelid!L:M,2,FALSE),"")</f>
        <v>NONE</v>
      </c>
      <c r="N113" s="11"/>
      <c r="O113" s="32"/>
      <c r="P113" s="32"/>
      <c r="Q113" s="32"/>
      <c r="R113" s="32"/>
      <c r="S113" s="32"/>
      <c r="T113" s="32"/>
      <c r="U113" s="32"/>
      <c r="V113" s="32"/>
      <c r="W113" s="32"/>
      <c r="X113" s="32"/>
      <c r="Y113" s="32"/>
      <c r="Z113" s="32"/>
      <c r="AA113" s="32"/>
      <c r="AB113" s="32"/>
      <c r="AC113" s="32"/>
      <c r="AD113" s="32"/>
      <c r="AE113" s="32"/>
      <c r="AF113" s="32"/>
      <c r="AG113" s="32"/>
    </row>
    <row r="114" spans="1:33" x14ac:dyDescent="0.25">
      <c r="A114" s="18" t="s">
        <v>214</v>
      </c>
      <c r="B114" s="19" t="s">
        <v>269</v>
      </c>
      <c r="C114" s="18" t="s">
        <v>97</v>
      </c>
      <c r="D114" s="18" t="s">
        <v>176</v>
      </c>
      <c r="E114" s="18" t="s">
        <v>177</v>
      </c>
      <c r="F114" s="49">
        <v>2</v>
      </c>
      <c r="G114" s="49">
        <v>1.7</v>
      </c>
      <c r="H114" s="18"/>
      <c r="I114" s="11" t="str">
        <f>LEFT(Tabel1[[#This Row],[Ruumi tüüp (TALO Tüüpruumide nimestik)]],2)</f>
        <v>71</v>
      </c>
      <c r="J114" s="22" t="s">
        <v>4</v>
      </c>
      <c r="K114" s="18" t="s">
        <v>10</v>
      </c>
      <c r="L114" s="11" t="str">
        <f>IFERROR(VLOOKUP(Tabel1[[#This Row],[Üürnik]],'Lepingu lisa'!$AW$3:$AX$22,2,FALSE),"")</f>
        <v/>
      </c>
      <c r="M114" s="11" t="str">
        <f>IFERROR(VLOOKUP(Tabel1[[#This Row],[Jaotus]],Tabelid!L:M,2,FALSE),"")</f>
        <v>NONE</v>
      </c>
      <c r="N114" s="11"/>
      <c r="O114" s="32"/>
      <c r="P114" s="32"/>
      <c r="Q114" s="32"/>
      <c r="R114" s="32"/>
      <c r="S114" s="32"/>
      <c r="T114" s="32"/>
      <c r="U114" s="32"/>
      <c r="V114" s="32"/>
      <c r="W114" s="32"/>
      <c r="X114" s="32"/>
      <c r="Y114" s="32"/>
      <c r="Z114" s="32"/>
      <c r="AA114" s="32"/>
      <c r="AB114" s="32"/>
      <c r="AC114" s="32"/>
      <c r="AD114" s="32"/>
      <c r="AE114" s="32"/>
      <c r="AF114" s="32"/>
      <c r="AG114" s="32"/>
    </row>
    <row r="115" spans="1:33" x14ac:dyDescent="0.25">
      <c r="A115" s="18" t="s">
        <v>214</v>
      </c>
      <c r="B115" s="19" t="s">
        <v>270</v>
      </c>
      <c r="C115" s="18" t="s">
        <v>97</v>
      </c>
      <c r="D115" s="18" t="s">
        <v>140</v>
      </c>
      <c r="E115" s="18" t="s">
        <v>141</v>
      </c>
      <c r="F115" s="49">
        <v>13.5</v>
      </c>
      <c r="G115" s="49">
        <v>12.7</v>
      </c>
      <c r="H115" s="18"/>
      <c r="I115" s="11" t="str">
        <f>LEFT(Tabel1[[#This Row],[Ruumi tüüp (TALO Tüüpruumide nimestik)]],2)</f>
        <v>21</v>
      </c>
      <c r="J115" s="22" t="s">
        <v>4</v>
      </c>
      <c r="K115" s="18" t="s">
        <v>10</v>
      </c>
      <c r="L115" s="11" t="str">
        <f>IFERROR(VLOOKUP(Tabel1[[#This Row],[Üürnik]],'Lepingu lisa'!$AW$3:$AX$22,2,FALSE),"")</f>
        <v/>
      </c>
      <c r="M115" s="11" t="str">
        <f>IFERROR(VLOOKUP(Tabel1[[#This Row],[Jaotus]],Tabelid!L:M,2,FALSE),"")</f>
        <v>NONE</v>
      </c>
      <c r="N115" s="11"/>
      <c r="O115" s="32"/>
      <c r="P115" s="32"/>
      <c r="Q115" s="32"/>
      <c r="R115" s="32"/>
      <c r="S115" s="32"/>
      <c r="T115" s="32"/>
      <c r="U115" s="32"/>
      <c r="V115" s="32"/>
      <c r="W115" s="32"/>
      <c r="X115" s="32"/>
      <c r="Y115" s="32"/>
      <c r="Z115" s="32"/>
      <c r="AA115" s="32"/>
      <c r="AB115" s="32"/>
      <c r="AC115" s="32"/>
      <c r="AD115" s="32"/>
      <c r="AE115" s="32"/>
      <c r="AF115" s="32"/>
      <c r="AG115" s="32"/>
    </row>
    <row r="116" spans="1:33" x14ac:dyDescent="0.25">
      <c r="A116" s="18" t="s">
        <v>214</v>
      </c>
      <c r="B116" s="19" t="s">
        <v>271</v>
      </c>
      <c r="C116" s="18" t="s">
        <v>97</v>
      </c>
      <c r="D116" s="18" t="s">
        <v>140</v>
      </c>
      <c r="E116" s="18" t="s">
        <v>141</v>
      </c>
      <c r="F116" s="49">
        <v>13.7</v>
      </c>
      <c r="G116" s="49">
        <v>12.9</v>
      </c>
      <c r="H116" s="18"/>
      <c r="I116" s="11" t="str">
        <f>LEFT(Tabel1[[#This Row],[Ruumi tüüp (TALO Tüüpruumide nimestik)]],2)</f>
        <v>21</v>
      </c>
      <c r="J116" s="22" t="s">
        <v>4</v>
      </c>
      <c r="K116" s="18" t="s">
        <v>10</v>
      </c>
      <c r="L116" s="11" t="str">
        <f>IFERROR(VLOOKUP(Tabel1[[#This Row],[Üürnik]],'Lepingu lisa'!$AW$3:$AX$22,2,FALSE),"")</f>
        <v/>
      </c>
      <c r="M116" s="11" t="str">
        <f>IFERROR(VLOOKUP(Tabel1[[#This Row],[Jaotus]],Tabelid!L:M,2,FALSE),"")</f>
        <v>NONE</v>
      </c>
      <c r="N116" s="11"/>
      <c r="O116" s="32"/>
      <c r="P116" s="32"/>
      <c r="Q116" s="32"/>
      <c r="R116" s="32"/>
      <c r="S116" s="32"/>
      <c r="T116" s="32"/>
      <c r="U116" s="32"/>
      <c r="V116" s="32"/>
      <c r="W116" s="32"/>
      <c r="X116" s="32"/>
      <c r="Y116" s="32"/>
      <c r="Z116" s="32"/>
      <c r="AA116" s="32"/>
      <c r="AB116" s="32"/>
      <c r="AC116" s="32"/>
      <c r="AD116" s="32"/>
      <c r="AE116" s="32"/>
      <c r="AF116" s="32"/>
      <c r="AG116" s="32"/>
    </row>
    <row r="117" spans="1:33" x14ac:dyDescent="0.25">
      <c r="A117" s="18" t="s">
        <v>214</v>
      </c>
      <c r="B117" s="19" t="s">
        <v>272</v>
      </c>
      <c r="C117" s="18" t="s">
        <v>97</v>
      </c>
      <c r="D117" s="18" t="s">
        <v>140</v>
      </c>
      <c r="E117" s="18" t="s">
        <v>141</v>
      </c>
      <c r="F117" s="49">
        <v>13</v>
      </c>
      <c r="G117" s="49">
        <v>12.2</v>
      </c>
      <c r="H117" s="18"/>
      <c r="I117" s="11" t="str">
        <f>LEFT(Tabel1[[#This Row],[Ruumi tüüp (TALO Tüüpruumide nimestik)]],2)</f>
        <v>21</v>
      </c>
      <c r="J117" s="22" t="s">
        <v>4</v>
      </c>
      <c r="K117" s="18" t="s">
        <v>10</v>
      </c>
      <c r="L117" s="11" t="str">
        <f>IFERROR(VLOOKUP(Tabel1[[#This Row],[Üürnik]],'Lepingu lisa'!$AW$3:$AX$22,2,FALSE),"")</f>
        <v/>
      </c>
      <c r="M117" s="11" t="str">
        <f>IFERROR(VLOOKUP(Tabel1[[#This Row],[Jaotus]],Tabelid!L:M,2,FALSE),"")</f>
        <v>NONE</v>
      </c>
      <c r="N117" s="11"/>
      <c r="O117" s="32"/>
      <c r="P117" s="32"/>
      <c r="Q117" s="32"/>
      <c r="R117" s="32"/>
      <c r="S117" s="32"/>
      <c r="T117" s="32"/>
      <c r="U117" s="32"/>
      <c r="V117" s="32"/>
      <c r="W117" s="32"/>
      <c r="X117" s="32"/>
      <c r="Y117" s="32"/>
      <c r="Z117" s="32"/>
      <c r="AA117" s="32"/>
      <c r="AB117" s="32"/>
      <c r="AC117" s="32"/>
      <c r="AD117" s="32"/>
      <c r="AE117" s="32"/>
      <c r="AF117" s="32"/>
      <c r="AG117" s="32"/>
    </row>
    <row r="118" spans="1:33" x14ac:dyDescent="0.25">
      <c r="A118" s="18" t="s">
        <v>214</v>
      </c>
      <c r="B118" s="19" t="s">
        <v>273</v>
      </c>
      <c r="C118" s="18" t="s">
        <v>97</v>
      </c>
      <c r="D118" s="18" t="s">
        <v>140</v>
      </c>
      <c r="E118" s="18" t="s">
        <v>141</v>
      </c>
      <c r="F118" s="49">
        <v>11.5</v>
      </c>
      <c r="G118" s="49">
        <v>10.8</v>
      </c>
      <c r="H118" s="18"/>
      <c r="I118" s="11" t="str">
        <f>LEFT(Tabel1[[#This Row],[Ruumi tüüp (TALO Tüüpruumide nimestik)]],2)</f>
        <v>21</v>
      </c>
      <c r="J118" s="22" t="s">
        <v>4</v>
      </c>
      <c r="K118" s="18" t="s">
        <v>10</v>
      </c>
      <c r="L118" s="11" t="str">
        <f>IFERROR(VLOOKUP(Tabel1[[#This Row],[Üürnik]],'Lepingu lisa'!$AW$3:$AX$22,2,FALSE),"")</f>
        <v/>
      </c>
      <c r="M118" s="11" t="str">
        <f>IFERROR(VLOOKUP(Tabel1[[#This Row],[Jaotus]],Tabelid!L:M,2,FALSE),"")</f>
        <v>NONE</v>
      </c>
      <c r="N118" s="11"/>
      <c r="O118" s="32"/>
      <c r="P118" s="32"/>
      <c r="Q118" s="32"/>
      <c r="R118" s="32"/>
      <c r="S118" s="32"/>
      <c r="T118" s="32"/>
      <c r="U118" s="32"/>
      <c r="V118" s="32"/>
      <c r="W118" s="32"/>
      <c r="X118" s="32"/>
      <c r="Y118" s="32"/>
      <c r="Z118" s="32"/>
      <c r="AA118" s="32"/>
      <c r="AB118" s="32"/>
      <c r="AC118" s="32"/>
      <c r="AD118" s="32"/>
      <c r="AE118" s="32"/>
      <c r="AF118" s="32"/>
      <c r="AG118" s="32"/>
    </row>
    <row r="119" spans="1:33" x14ac:dyDescent="0.25">
      <c r="A119" s="18" t="s">
        <v>214</v>
      </c>
      <c r="B119" s="19" t="s">
        <v>274</v>
      </c>
      <c r="C119" s="18" t="s">
        <v>97</v>
      </c>
      <c r="D119" s="18" t="s">
        <v>140</v>
      </c>
      <c r="E119" s="18" t="s">
        <v>141</v>
      </c>
      <c r="F119" s="49">
        <v>11.7</v>
      </c>
      <c r="G119" s="49">
        <v>11.2</v>
      </c>
      <c r="H119" s="18"/>
      <c r="I119" s="11" t="str">
        <f>LEFT(Tabel1[[#This Row],[Ruumi tüüp (TALO Tüüpruumide nimestik)]],2)</f>
        <v>21</v>
      </c>
      <c r="J119" s="22" t="s">
        <v>4</v>
      </c>
      <c r="K119" s="18" t="s">
        <v>10</v>
      </c>
      <c r="L119" s="11" t="str">
        <f>IFERROR(VLOOKUP(Tabel1[[#This Row],[Üürnik]],'Lepingu lisa'!$AW$3:$AX$22,2,FALSE),"")</f>
        <v/>
      </c>
      <c r="M119" s="11" t="str">
        <f>IFERROR(VLOOKUP(Tabel1[[#This Row],[Jaotus]],Tabelid!L:M,2,FALSE),"")</f>
        <v>NONE</v>
      </c>
      <c r="N119" s="11"/>
      <c r="O119" s="32"/>
      <c r="P119" s="32"/>
      <c r="Q119" s="32"/>
      <c r="R119" s="32"/>
      <c r="S119" s="32"/>
      <c r="T119" s="32"/>
      <c r="U119" s="32"/>
      <c r="V119" s="32"/>
      <c r="W119" s="32"/>
      <c r="X119" s="32"/>
      <c r="Y119" s="32"/>
      <c r="Z119" s="32"/>
      <c r="AA119" s="32"/>
      <c r="AB119" s="32"/>
      <c r="AC119" s="32"/>
      <c r="AD119" s="32"/>
      <c r="AE119" s="32"/>
      <c r="AF119" s="32"/>
      <c r="AG119" s="32"/>
    </row>
    <row r="120" spans="1:33" x14ac:dyDescent="0.25">
      <c r="A120" s="18" t="s">
        <v>214</v>
      </c>
      <c r="B120" s="19" t="s">
        <v>275</v>
      </c>
      <c r="C120" s="18" t="s">
        <v>97</v>
      </c>
      <c r="D120" s="18" t="s">
        <v>98</v>
      </c>
      <c r="E120" s="18" t="s">
        <v>99</v>
      </c>
      <c r="F120" s="49">
        <v>15.3</v>
      </c>
      <c r="G120" s="49">
        <v>14.4</v>
      </c>
      <c r="H120" s="18"/>
      <c r="I120" s="11" t="str">
        <f>LEFT(Tabel1[[#This Row],[Ruumi tüüp (TALO Tüüpruumide nimestik)]],2)</f>
        <v>91</v>
      </c>
      <c r="J120" s="22" t="s">
        <v>124</v>
      </c>
      <c r="K120" s="18"/>
      <c r="L120" s="11" t="str">
        <f>IFERROR(VLOOKUP(Tabel1[[#This Row],[Üürnik]],'Lepingu lisa'!$AW$3:$AX$22,2,FALSE),"")</f>
        <v/>
      </c>
      <c r="M120" s="11" t="str">
        <f>IFERROR(VLOOKUP(Tabel1[[#This Row],[Jaotus]],Tabelid!L:M,2,FALSE),"")</f>
        <v>FLOOR</v>
      </c>
      <c r="N120" s="11"/>
      <c r="O120" s="32"/>
      <c r="P120" s="32"/>
      <c r="Q120" s="32"/>
      <c r="R120" s="32"/>
      <c r="S120" s="32"/>
      <c r="T120" s="32"/>
      <c r="U120" s="32"/>
      <c r="V120" s="32"/>
      <c r="W120" s="32"/>
      <c r="X120" s="32"/>
      <c r="Y120" s="32"/>
      <c r="Z120" s="32"/>
      <c r="AA120" s="32"/>
      <c r="AB120" s="32"/>
      <c r="AC120" s="32"/>
      <c r="AD120" s="32"/>
      <c r="AE120" s="32"/>
      <c r="AF120" s="32"/>
      <c r="AG120" s="32"/>
    </row>
    <row r="121" spans="1:33" x14ac:dyDescent="0.25">
      <c r="A121" s="18" t="s">
        <v>214</v>
      </c>
      <c r="B121" s="19" t="s">
        <v>276</v>
      </c>
      <c r="C121" s="18" t="s">
        <v>97</v>
      </c>
      <c r="D121" s="18" t="s">
        <v>140</v>
      </c>
      <c r="E121" s="18" t="s">
        <v>141</v>
      </c>
      <c r="F121" s="49">
        <v>31.8</v>
      </c>
      <c r="G121" s="49">
        <v>30.4</v>
      </c>
      <c r="H121" s="18"/>
      <c r="I121" s="11" t="str">
        <f>LEFT(Tabel1[[#This Row],[Ruumi tüüp (TALO Tüüpruumide nimestik)]],2)</f>
        <v>21</v>
      </c>
      <c r="J121" s="22" t="s">
        <v>4</v>
      </c>
      <c r="K121" s="18" t="s">
        <v>10</v>
      </c>
      <c r="L121" s="11" t="str">
        <f>IFERROR(VLOOKUP(Tabel1[[#This Row],[Üürnik]],'Lepingu lisa'!$AW$3:$AX$22,2,FALSE),"")</f>
        <v/>
      </c>
      <c r="M121" s="11" t="str">
        <f>IFERROR(VLOOKUP(Tabel1[[#This Row],[Jaotus]],Tabelid!L:M,2,FALSE),"")</f>
        <v>NONE</v>
      </c>
      <c r="N121" s="11"/>
      <c r="O121" s="32"/>
      <c r="P121" s="32"/>
      <c r="Q121" s="32"/>
      <c r="R121" s="32"/>
      <c r="S121" s="32"/>
      <c r="T121" s="32"/>
      <c r="U121" s="32"/>
      <c r="V121" s="32"/>
      <c r="W121" s="32"/>
      <c r="X121" s="32"/>
      <c r="Y121" s="32"/>
      <c r="Z121" s="32"/>
      <c r="AA121" s="32"/>
      <c r="AB121" s="32"/>
      <c r="AC121" s="32"/>
      <c r="AD121" s="32"/>
      <c r="AE121" s="32"/>
      <c r="AF121" s="32"/>
      <c r="AG121" s="32"/>
    </row>
    <row r="122" spans="1:33" x14ac:dyDescent="0.25">
      <c r="A122" s="18" t="s">
        <v>214</v>
      </c>
      <c r="B122" s="19" t="s">
        <v>277</v>
      </c>
      <c r="C122" s="18" t="s">
        <v>97</v>
      </c>
      <c r="D122" s="18" t="s">
        <v>140</v>
      </c>
      <c r="E122" s="18" t="s">
        <v>141</v>
      </c>
      <c r="F122" s="49">
        <v>26.7</v>
      </c>
      <c r="G122" s="49">
        <v>25.5</v>
      </c>
      <c r="H122" s="18"/>
      <c r="I122" s="11" t="str">
        <f>LEFT(Tabel1[[#This Row],[Ruumi tüüp (TALO Tüüpruumide nimestik)]],2)</f>
        <v>21</v>
      </c>
      <c r="J122" s="22" t="s">
        <v>4</v>
      </c>
      <c r="K122" s="18" t="s">
        <v>10</v>
      </c>
      <c r="L122" s="11" t="str">
        <f>IFERROR(VLOOKUP(Tabel1[[#This Row],[Üürnik]],'Lepingu lisa'!$AW$3:$AX$22,2,FALSE),"")</f>
        <v/>
      </c>
      <c r="M122" s="11" t="str">
        <f>IFERROR(VLOOKUP(Tabel1[[#This Row],[Jaotus]],Tabelid!L:M,2,FALSE),"")</f>
        <v>NONE</v>
      </c>
      <c r="N122" s="11"/>
      <c r="O122" s="32"/>
      <c r="P122" s="32"/>
      <c r="Q122" s="32"/>
      <c r="R122" s="32"/>
      <c r="S122" s="32"/>
      <c r="T122" s="32"/>
      <c r="U122" s="32"/>
      <c r="V122" s="32"/>
      <c r="W122" s="32"/>
      <c r="X122" s="32"/>
      <c r="Y122" s="32"/>
      <c r="Z122" s="32"/>
      <c r="AA122" s="32"/>
      <c r="AB122" s="32"/>
      <c r="AC122" s="32"/>
      <c r="AD122" s="32"/>
      <c r="AE122" s="32"/>
      <c r="AF122" s="32"/>
      <c r="AG122" s="32"/>
    </row>
    <row r="123" spans="1:33" x14ac:dyDescent="0.25">
      <c r="A123" s="18" t="s">
        <v>214</v>
      </c>
      <c r="B123" s="19" t="s">
        <v>278</v>
      </c>
      <c r="C123" s="18" t="s">
        <v>97</v>
      </c>
      <c r="D123" s="18" t="s">
        <v>140</v>
      </c>
      <c r="E123" s="18" t="s">
        <v>141</v>
      </c>
      <c r="F123" s="49">
        <v>14.5</v>
      </c>
      <c r="G123" s="49">
        <v>14.1</v>
      </c>
      <c r="H123" s="18"/>
      <c r="I123" s="11" t="str">
        <f>LEFT(Tabel1[[#This Row],[Ruumi tüüp (TALO Tüüpruumide nimestik)]],2)</f>
        <v>21</v>
      </c>
      <c r="J123" s="22" t="s">
        <v>4</v>
      </c>
      <c r="K123" s="18" t="s">
        <v>10</v>
      </c>
      <c r="L123" s="11" t="str">
        <f>IFERROR(VLOOKUP(Tabel1[[#This Row],[Üürnik]],'Lepingu lisa'!$AW$3:$AX$22,2,FALSE),"")</f>
        <v/>
      </c>
      <c r="M123" s="11" t="str">
        <f>IFERROR(VLOOKUP(Tabel1[[#This Row],[Jaotus]],Tabelid!L:M,2,FALSE),"")</f>
        <v>NONE</v>
      </c>
      <c r="N123" s="11"/>
      <c r="O123" s="32"/>
      <c r="P123" s="32"/>
      <c r="Q123" s="32"/>
      <c r="R123" s="32"/>
      <c r="S123" s="32"/>
      <c r="T123" s="32"/>
      <c r="U123" s="32"/>
      <c r="V123" s="32"/>
      <c r="W123" s="32"/>
      <c r="X123" s="32"/>
      <c r="Y123" s="32"/>
      <c r="Z123" s="32"/>
      <c r="AA123" s="32"/>
      <c r="AB123" s="32"/>
      <c r="AC123" s="32"/>
      <c r="AD123" s="32"/>
      <c r="AE123" s="32"/>
      <c r="AF123" s="32"/>
      <c r="AG123" s="32"/>
    </row>
    <row r="124" spans="1:33" x14ac:dyDescent="0.25">
      <c r="A124" s="18" t="s">
        <v>214</v>
      </c>
      <c r="B124" s="19" t="s">
        <v>279</v>
      </c>
      <c r="C124" s="18" t="s">
        <v>97</v>
      </c>
      <c r="D124" s="18" t="s">
        <v>230</v>
      </c>
      <c r="E124" s="18" t="s">
        <v>231</v>
      </c>
      <c r="F124" s="49">
        <v>22.5</v>
      </c>
      <c r="G124" s="49">
        <v>21.6</v>
      </c>
      <c r="H124" s="18"/>
      <c r="I124" s="11" t="str">
        <f>LEFT(Tabel1[[#This Row],[Ruumi tüüp (TALO Tüüpruumide nimestik)]],2)</f>
        <v>75</v>
      </c>
      <c r="J124" s="22" t="s">
        <v>4</v>
      </c>
      <c r="K124" s="18" t="s">
        <v>10</v>
      </c>
      <c r="L124" s="11" t="str">
        <f>IFERROR(VLOOKUP(Tabel1[[#This Row],[Üürnik]],'Lepingu lisa'!$AW$3:$AX$22,2,FALSE),"")</f>
        <v/>
      </c>
      <c r="M124" s="11" t="str">
        <f>IFERROR(VLOOKUP(Tabel1[[#This Row],[Jaotus]],Tabelid!L:M,2,FALSE),"")</f>
        <v>NONE</v>
      </c>
      <c r="N124" s="11"/>
      <c r="O124" s="32"/>
      <c r="P124" s="32"/>
      <c r="Q124" s="32"/>
      <c r="R124" s="32"/>
      <c r="S124" s="32"/>
      <c r="T124" s="32"/>
      <c r="U124" s="32"/>
      <c r="V124" s="32"/>
      <c r="W124" s="32"/>
      <c r="X124" s="32"/>
      <c r="Y124" s="32"/>
      <c r="Z124" s="32"/>
      <c r="AA124" s="32"/>
      <c r="AB124" s="32"/>
      <c r="AC124" s="32"/>
      <c r="AD124" s="32"/>
      <c r="AE124" s="32"/>
      <c r="AF124" s="32"/>
      <c r="AG124" s="32"/>
    </row>
    <row r="125" spans="1:33" x14ac:dyDescent="0.25">
      <c r="A125" s="18" t="s">
        <v>214</v>
      </c>
      <c r="B125" s="19" t="s">
        <v>280</v>
      </c>
      <c r="C125" s="18" t="s">
        <v>97</v>
      </c>
      <c r="D125" s="18" t="s">
        <v>119</v>
      </c>
      <c r="E125" s="18" t="s">
        <v>120</v>
      </c>
      <c r="F125" s="49">
        <v>3.3</v>
      </c>
      <c r="G125" s="49">
        <v>1.9</v>
      </c>
      <c r="H125" s="18"/>
      <c r="I125" s="11" t="str">
        <f>LEFT(Tabel1[[#This Row],[Ruumi tüüp (TALO Tüüpruumide nimestik)]],2)</f>
        <v>73</v>
      </c>
      <c r="J125" s="22" t="s">
        <v>124</v>
      </c>
      <c r="K125" s="18"/>
      <c r="L125" s="11" t="str">
        <f>IFERROR(VLOOKUP(Tabel1[[#This Row],[Üürnik]],'Lepingu lisa'!$AW$3:$AX$22,2,FALSE),"")</f>
        <v/>
      </c>
      <c r="M125" s="11" t="str">
        <f>IFERROR(VLOOKUP(Tabel1[[#This Row],[Jaotus]],Tabelid!L:M,2,FALSE),"")</f>
        <v>FLOOR</v>
      </c>
      <c r="N125" s="11"/>
      <c r="O125" s="32"/>
      <c r="P125" s="32"/>
      <c r="Q125" s="32"/>
      <c r="R125" s="32"/>
      <c r="S125" s="32"/>
      <c r="T125" s="32"/>
      <c r="U125" s="32"/>
      <c r="V125" s="32"/>
      <c r="W125" s="32"/>
      <c r="X125" s="32"/>
      <c r="Y125" s="32"/>
      <c r="Z125" s="32"/>
      <c r="AA125" s="32"/>
      <c r="AB125" s="32"/>
      <c r="AC125" s="32"/>
      <c r="AD125" s="32"/>
      <c r="AE125" s="32"/>
      <c r="AF125" s="32"/>
      <c r="AG125" s="32"/>
    </row>
    <row r="126" spans="1:33" x14ac:dyDescent="0.25">
      <c r="A126" s="18" t="s">
        <v>214</v>
      </c>
      <c r="B126" s="19" t="s">
        <v>281</v>
      </c>
      <c r="C126" s="18" t="s">
        <v>97</v>
      </c>
      <c r="D126" s="18" t="s">
        <v>119</v>
      </c>
      <c r="E126" s="18" t="s">
        <v>120</v>
      </c>
      <c r="F126" s="49">
        <v>3.3</v>
      </c>
      <c r="G126" s="49">
        <v>2.1</v>
      </c>
      <c r="H126" s="18"/>
      <c r="I126" s="11" t="str">
        <f>LEFT(Tabel1[[#This Row],[Ruumi tüüp (TALO Tüüpruumide nimestik)]],2)</f>
        <v>73</v>
      </c>
      <c r="J126" s="22" t="s">
        <v>124</v>
      </c>
      <c r="K126" s="18"/>
      <c r="L126" s="11" t="str">
        <f>IFERROR(VLOOKUP(Tabel1[[#This Row],[Üürnik]],'Lepingu lisa'!$AW$3:$AX$22,2,FALSE),"")</f>
        <v/>
      </c>
      <c r="M126" s="11" t="str">
        <f>IFERROR(VLOOKUP(Tabel1[[#This Row],[Jaotus]],Tabelid!L:M,2,FALSE),"")</f>
        <v>FLOOR</v>
      </c>
      <c r="N126" s="11"/>
      <c r="O126" s="32"/>
      <c r="P126" s="32"/>
      <c r="Q126" s="32"/>
      <c r="R126" s="32"/>
      <c r="S126" s="32"/>
      <c r="T126" s="32"/>
      <c r="U126" s="32"/>
      <c r="V126" s="32"/>
      <c r="W126" s="32"/>
      <c r="X126" s="32"/>
      <c r="Y126" s="32"/>
      <c r="Z126" s="32"/>
      <c r="AA126" s="32"/>
      <c r="AB126" s="32"/>
      <c r="AC126" s="32"/>
      <c r="AD126" s="32"/>
      <c r="AE126" s="32"/>
      <c r="AF126" s="32"/>
      <c r="AG126" s="32"/>
    </row>
    <row r="127" spans="1:33" x14ac:dyDescent="0.25">
      <c r="A127" s="18" t="s">
        <v>214</v>
      </c>
      <c r="B127" s="19" t="s">
        <v>282</v>
      </c>
      <c r="C127" s="18" t="s">
        <v>97</v>
      </c>
      <c r="D127" s="18" t="s">
        <v>131</v>
      </c>
      <c r="E127" s="18" t="s">
        <v>132</v>
      </c>
      <c r="F127" s="49">
        <v>7.7</v>
      </c>
      <c r="G127" s="49">
        <v>7</v>
      </c>
      <c r="H127" s="18"/>
      <c r="I127" s="11" t="str">
        <f>LEFT(Tabel1[[#This Row],[Ruumi tüüp (TALO Tüüpruumide nimestik)]],2)</f>
        <v>86</v>
      </c>
      <c r="J127" s="22" t="s">
        <v>124</v>
      </c>
      <c r="K127" s="18"/>
      <c r="L127" s="11" t="str">
        <f>IFERROR(VLOOKUP(Tabel1[[#This Row],[Üürnik]],'Lepingu lisa'!$AW$3:$AX$22,2,FALSE),"")</f>
        <v/>
      </c>
      <c r="M127" s="11" t="str">
        <f>IFERROR(VLOOKUP(Tabel1[[#This Row],[Jaotus]],Tabelid!L:M,2,FALSE),"")</f>
        <v>FLOOR</v>
      </c>
      <c r="N127" s="11"/>
      <c r="O127" s="32"/>
      <c r="P127" s="32"/>
      <c r="Q127" s="32"/>
      <c r="R127" s="32"/>
      <c r="S127" s="32"/>
      <c r="T127" s="32"/>
      <c r="U127" s="32"/>
      <c r="V127" s="32"/>
      <c r="W127" s="32"/>
      <c r="X127" s="32"/>
      <c r="Y127" s="32"/>
      <c r="Z127" s="32"/>
      <c r="AA127" s="32"/>
      <c r="AB127" s="32"/>
      <c r="AC127" s="32"/>
      <c r="AD127" s="32"/>
      <c r="AE127" s="32"/>
      <c r="AF127" s="32"/>
      <c r="AG127" s="32"/>
    </row>
    <row r="128" spans="1:33" x14ac:dyDescent="0.25">
      <c r="A128" s="18" t="s">
        <v>214</v>
      </c>
      <c r="B128" s="19" t="s">
        <v>283</v>
      </c>
      <c r="C128" s="18" t="s">
        <v>97</v>
      </c>
      <c r="D128" s="18" t="s">
        <v>222</v>
      </c>
      <c r="E128" s="18" t="s">
        <v>141</v>
      </c>
      <c r="F128" s="49">
        <v>26.1</v>
      </c>
      <c r="G128" s="49">
        <v>24.8</v>
      </c>
      <c r="H128" s="18"/>
      <c r="I128" s="11" t="str">
        <f>LEFT(Tabel1[[#This Row],[Ruumi tüüp (TALO Tüüpruumide nimestik)]],2)</f>
        <v>21</v>
      </c>
      <c r="J128" s="22" t="s">
        <v>4</v>
      </c>
      <c r="K128" s="18" t="s">
        <v>10</v>
      </c>
      <c r="L128" s="11" t="str">
        <f>IFERROR(VLOOKUP(Tabel1[[#This Row],[Üürnik]],'Lepingu lisa'!$AW$3:$AX$22,2,FALSE),"")</f>
        <v/>
      </c>
      <c r="M128" s="11" t="str">
        <f>IFERROR(VLOOKUP(Tabel1[[#This Row],[Jaotus]],Tabelid!L:M,2,FALSE),"")</f>
        <v>NONE</v>
      </c>
      <c r="N128" s="11"/>
      <c r="O128" s="32"/>
      <c r="P128" s="32"/>
      <c r="Q128" s="32"/>
      <c r="R128" s="32"/>
      <c r="S128" s="32"/>
      <c r="T128" s="32"/>
      <c r="U128" s="32"/>
      <c r="V128" s="32"/>
      <c r="W128" s="32"/>
      <c r="X128" s="32"/>
      <c r="Y128" s="32"/>
      <c r="Z128" s="32"/>
      <c r="AA128" s="32"/>
      <c r="AB128" s="32"/>
      <c r="AC128" s="32"/>
      <c r="AD128" s="32"/>
      <c r="AE128" s="32"/>
      <c r="AF128" s="32"/>
      <c r="AG128" s="32"/>
    </row>
    <row r="129" spans="1:33" x14ac:dyDescent="0.25">
      <c r="A129" s="18" t="s">
        <v>214</v>
      </c>
      <c r="B129" s="19" t="s">
        <v>284</v>
      </c>
      <c r="C129" s="18" t="s">
        <v>97</v>
      </c>
      <c r="D129" s="18" t="s">
        <v>285</v>
      </c>
      <c r="E129" s="18" t="s">
        <v>286</v>
      </c>
      <c r="F129" s="49">
        <v>11.7</v>
      </c>
      <c r="G129" s="49">
        <v>10.8</v>
      </c>
      <c r="H129" s="18"/>
      <c r="I129" s="11" t="str">
        <f>LEFT(Tabel1[[#This Row],[Ruumi tüüp (TALO Tüüpruumide nimestik)]],2)</f>
        <v>38</v>
      </c>
      <c r="J129" s="22" t="s">
        <v>4</v>
      </c>
      <c r="K129" s="18" t="s">
        <v>10</v>
      </c>
      <c r="L129" s="11" t="str">
        <f>IFERROR(VLOOKUP(Tabel1[[#This Row],[Üürnik]],'Lepingu lisa'!$AW$3:$AX$22,2,FALSE),"")</f>
        <v/>
      </c>
      <c r="M129" s="11" t="str">
        <f>IFERROR(VLOOKUP(Tabel1[[#This Row],[Jaotus]],Tabelid!L:M,2,FALSE),"")</f>
        <v>NONE</v>
      </c>
      <c r="N129" s="11"/>
      <c r="O129" s="32"/>
      <c r="P129" s="32"/>
      <c r="Q129" s="32"/>
      <c r="R129" s="32"/>
      <c r="S129" s="32"/>
      <c r="T129" s="32"/>
      <c r="U129" s="32"/>
      <c r="V129" s="32"/>
      <c r="W129" s="32"/>
      <c r="X129" s="32"/>
      <c r="Y129" s="32"/>
      <c r="Z129" s="32"/>
      <c r="AA129" s="32"/>
      <c r="AB129" s="32"/>
      <c r="AC129" s="32"/>
      <c r="AD129" s="32"/>
      <c r="AE129" s="32"/>
      <c r="AF129" s="32"/>
      <c r="AG129" s="32"/>
    </row>
    <row r="130" spans="1:33" x14ac:dyDescent="0.25">
      <c r="A130" s="18" t="s">
        <v>214</v>
      </c>
      <c r="B130" s="19" t="s">
        <v>287</v>
      </c>
      <c r="C130" s="18" t="s">
        <v>109</v>
      </c>
      <c r="D130" s="18" t="s">
        <v>190</v>
      </c>
      <c r="E130" s="18" t="s">
        <v>111</v>
      </c>
      <c r="F130" s="49">
        <v>4.2</v>
      </c>
      <c r="G130" s="49">
        <v>4.2</v>
      </c>
      <c r="H130" s="18"/>
      <c r="I130" s="11" t="str">
        <f>LEFT(Tabel1[[#This Row],[Ruumi tüüp (TALO Tüüpruumide nimestik)]],2)</f>
        <v>97</v>
      </c>
      <c r="J130" s="22"/>
      <c r="K130" s="18"/>
      <c r="L130" s="11" t="str">
        <f>IFERROR(VLOOKUP(Tabel1[[#This Row],[Üürnik]],'Lepingu lisa'!$AW$3:$AX$22,2,FALSE),"")</f>
        <v/>
      </c>
      <c r="M130" s="11" t="str">
        <f>IFERROR(VLOOKUP(Tabel1[[#This Row],[Jaotus]],Tabelid!L:M,2,FALSE),"")</f>
        <v/>
      </c>
      <c r="N130" s="11"/>
      <c r="O130" s="32"/>
      <c r="P130" s="32"/>
      <c r="Q130" s="32"/>
      <c r="R130" s="32"/>
      <c r="S130" s="32"/>
      <c r="T130" s="32"/>
      <c r="U130" s="32"/>
      <c r="V130" s="32"/>
      <c r="W130" s="32"/>
      <c r="X130" s="32"/>
      <c r="Y130" s="32"/>
      <c r="Z130" s="32"/>
      <c r="AA130" s="32"/>
      <c r="AB130" s="32"/>
      <c r="AC130" s="32"/>
      <c r="AD130" s="32"/>
      <c r="AE130" s="32"/>
      <c r="AF130" s="32"/>
      <c r="AG130" s="32"/>
    </row>
    <row r="131" spans="1:33" x14ac:dyDescent="0.25">
      <c r="A131" s="18" t="s">
        <v>214</v>
      </c>
      <c r="B131" s="19" t="s">
        <v>288</v>
      </c>
      <c r="C131" s="18" t="s">
        <v>97</v>
      </c>
      <c r="D131" s="18" t="s">
        <v>119</v>
      </c>
      <c r="E131" s="18" t="s">
        <v>120</v>
      </c>
      <c r="F131" s="49">
        <v>3</v>
      </c>
      <c r="G131" s="49">
        <v>2.6</v>
      </c>
      <c r="H131" s="18" t="s">
        <v>216</v>
      </c>
      <c r="I131" s="11" t="str">
        <f>LEFT(Tabel1[[#This Row],[Ruumi tüüp (TALO Tüüpruumide nimestik)]],2)</f>
        <v>73</v>
      </c>
      <c r="J131" s="22" t="s">
        <v>184</v>
      </c>
      <c r="K131" s="18"/>
      <c r="L131" s="11" t="str">
        <f>IFERROR(VLOOKUP(Tabel1[[#This Row],[Üürnik]],'Lepingu lisa'!$AW$3:$AX$22,2,FALSE),"")</f>
        <v/>
      </c>
      <c r="M131" s="11" t="str">
        <f>IFERROR(VLOOKUP(Tabel1[[#This Row],[Jaotus]],Tabelid!L:M,2,FALSE),"")</f>
        <v>MUU_BUILDING</v>
      </c>
      <c r="N131" s="11"/>
      <c r="O131" s="32">
        <v>1</v>
      </c>
      <c r="P131" s="32">
        <v>0</v>
      </c>
      <c r="Q131" s="32">
        <v>1</v>
      </c>
      <c r="R131" s="32">
        <v>0</v>
      </c>
      <c r="S131" s="32"/>
      <c r="T131" s="32"/>
      <c r="U131" s="32"/>
      <c r="V131" s="32"/>
      <c r="W131" s="32"/>
      <c r="X131" s="32"/>
      <c r="Y131" s="32"/>
      <c r="Z131" s="32"/>
      <c r="AA131" s="32"/>
      <c r="AB131" s="32"/>
      <c r="AC131" s="32"/>
      <c r="AD131" s="32"/>
      <c r="AE131" s="32"/>
      <c r="AF131" s="32"/>
      <c r="AG131" s="32"/>
    </row>
    <row r="132" spans="1:33" x14ac:dyDescent="0.25">
      <c r="A132" s="18" t="s">
        <v>214</v>
      </c>
      <c r="B132" s="19" t="s">
        <v>289</v>
      </c>
      <c r="C132" s="18" t="s">
        <v>97</v>
      </c>
      <c r="D132" s="18" t="s">
        <v>119</v>
      </c>
      <c r="E132" s="18" t="s">
        <v>120</v>
      </c>
      <c r="F132" s="49">
        <v>6.1</v>
      </c>
      <c r="G132" s="49">
        <v>5.5</v>
      </c>
      <c r="H132" s="18" t="s">
        <v>216</v>
      </c>
      <c r="I132" s="11" t="str">
        <f>LEFT(Tabel1[[#This Row],[Ruumi tüüp (TALO Tüüpruumide nimestik)]],2)</f>
        <v>73</v>
      </c>
      <c r="J132" s="22" t="s">
        <v>184</v>
      </c>
      <c r="K132" s="18"/>
      <c r="L132" s="11" t="str">
        <f>IFERROR(VLOOKUP(Tabel1[[#This Row],[Üürnik]],'Lepingu lisa'!$AW$3:$AX$22,2,FALSE),"")</f>
        <v/>
      </c>
      <c r="M132" s="11" t="str">
        <f>IFERROR(VLOOKUP(Tabel1[[#This Row],[Jaotus]],Tabelid!L:M,2,FALSE),"")</f>
        <v>MUU_BUILDING</v>
      </c>
      <c r="N132" s="11"/>
      <c r="O132" s="32">
        <v>1</v>
      </c>
      <c r="P132" s="32">
        <v>0</v>
      </c>
      <c r="Q132" s="32">
        <v>1</v>
      </c>
      <c r="R132" s="32">
        <v>0</v>
      </c>
      <c r="S132" s="32"/>
      <c r="T132" s="32"/>
      <c r="U132" s="32"/>
      <c r="V132" s="32"/>
      <c r="W132" s="32"/>
      <c r="X132" s="32"/>
      <c r="Y132" s="32"/>
      <c r="Z132" s="32"/>
      <c r="AA132" s="32"/>
      <c r="AB132" s="32"/>
      <c r="AC132" s="32"/>
      <c r="AD132" s="32"/>
      <c r="AE132" s="32"/>
      <c r="AF132" s="32"/>
      <c r="AG132" s="32"/>
    </row>
    <row r="133" spans="1:33" x14ac:dyDescent="0.25">
      <c r="A133" s="18" t="s">
        <v>214</v>
      </c>
      <c r="B133" s="19" t="s">
        <v>290</v>
      </c>
      <c r="C133" s="18" t="s">
        <v>103</v>
      </c>
      <c r="D133" s="18" t="s">
        <v>104</v>
      </c>
      <c r="E133" s="18" t="s">
        <v>105</v>
      </c>
      <c r="F133" s="49">
        <v>10.3</v>
      </c>
      <c r="G133" s="49">
        <v>10.3</v>
      </c>
      <c r="H133" s="18"/>
      <c r="I133" s="11" t="str">
        <f>LEFT(Tabel1[[#This Row],[Ruumi tüüp (TALO Tüüpruumide nimestik)]],2)</f>
        <v>92</v>
      </c>
      <c r="J133" s="22"/>
      <c r="K133" s="18"/>
      <c r="L133" s="11" t="str">
        <f>IFERROR(VLOOKUP(Tabel1[[#This Row],[Üürnik]],'Lepingu lisa'!$AW$3:$AX$22,2,FALSE),"")</f>
        <v/>
      </c>
      <c r="M133" s="11" t="str">
        <f>IFERROR(VLOOKUP(Tabel1[[#This Row],[Jaotus]],Tabelid!L:M,2,FALSE),"")</f>
        <v/>
      </c>
      <c r="N133" s="11"/>
      <c r="O133" s="32"/>
      <c r="P133" s="32"/>
      <c r="Q133" s="32"/>
      <c r="R133" s="32"/>
      <c r="S133" s="32"/>
      <c r="T133" s="32"/>
      <c r="U133" s="32"/>
      <c r="V133" s="32"/>
      <c r="W133" s="32"/>
      <c r="X133" s="32"/>
      <c r="Y133" s="32"/>
      <c r="Z133" s="32"/>
      <c r="AA133" s="32"/>
      <c r="AB133" s="32"/>
      <c r="AC133" s="32"/>
      <c r="AD133" s="32"/>
      <c r="AE133" s="32"/>
      <c r="AF133" s="32"/>
      <c r="AG133" s="32"/>
    </row>
    <row r="134" spans="1:33" x14ac:dyDescent="0.25">
      <c r="A134" s="18" t="s">
        <v>214</v>
      </c>
      <c r="B134" s="19" t="s">
        <v>291</v>
      </c>
      <c r="C134" s="18" t="s">
        <v>109</v>
      </c>
      <c r="D134" s="18" t="s">
        <v>110</v>
      </c>
      <c r="E134" s="18" t="s">
        <v>111</v>
      </c>
      <c r="F134" s="49">
        <v>5.5</v>
      </c>
      <c r="G134" s="49">
        <v>5.3</v>
      </c>
      <c r="H134" s="18" t="s">
        <v>292</v>
      </c>
      <c r="I134" s="11" t="str">
        <f>LEFT(Tabel1[[#This Row],[Ruumi tüüp (TALO Tüüpruumide nimestik)]],2)</f>
        <v>97</v>
      </c>
      <c r="J134" s="22"/>
      <c r="K134" s="18"/>
      <c r="L134" s="11" t="str">
        <f>IFERROR(VLOOKUP(Tabel1[[#This Row],[Üürnik]],'Lepingu lisa'!$AW$3:$AX$22,2,FALSE),"")</f>
        <v/>
      </c>
      <c r="M134" s="11" t="str">
        <f>IFERROR(VLOOKUP(Tabel1[[#This Row],[Jaotus]],Tabelid!L:M,2,FALSE),"")</f>
        <v/>
      </c>
      <c r="N134" s="11"/>
      <c r="O134" s="32"/>
      <c r="P134" s="32"/>
      <c r="Q134" s="32"/>
      <c r="R134" s="32"/>
      <c r="S134" s="32"/>
      <c r="T134" s="32"/>
      <c r="U134" s="32"/>
      <c r="V134" s="32"/>
      <c r="W134" s="32"/>
      <c r="X134" s="32"/>
      <c r="Y134" s="32"/>
      <c r="Z134" s="32"/>
      <c r="AA134" s="32"/>
      <c r="AB134" s="32"/>
      <c r="AC134" s="32"/>
      <c r="AD134" s="32"/>
      <c r="AE134" s="32"/>
      <c r="AF134" s="32"/>
      <c r="AG134" s="32"/>
    </row>
    <row r="135" spans="1:33" x14ac:dyDescent="0.25">
      <c r="A135" s="18" t="s">
        <v>214</v>
      </c>
      <c r="B135" s="19" t="s">
        <v>293</v>
      </c>
      <c r="C135" s="18" t="s">
        <v>97</v>
      </c>
      <c r="D135" s="18" t="s">
        <v>294</v>
      </c>
      <c r="E135" s="18" t="s">
        <v>152</v>
      </c>
      <c r="F135" s="49">
        <v>151.4</v>
      </c>
      <c r="G135" s="49">
        <v>151.19999999999999</v>
      </c>
      <c r="H135" s="18"/>
      <c r="I135" s="11" t="str">
        <f>LEFT(Tabel1[[#This Row],[Ruumi tüüp (TALO Tüüpruumide nimestik)]],2)</f>
        <v>34</v>
      </c>
      <c r="J135" s="22" t="s">
        <v>4</v>
      </c>
      <c r="K135" s="18" t="s">
        <v>10</v>
      </c>
      <c r="L135" s="11" t="str">
        <f>IFERROR(VLOOKUP(Tabel1[[#This Row],[Üürnik]],'Lepingu lisa'!$AW$3:$AX$22,2,FALSE),"")</f>
        <v/>
      </c>
      <c r="M135" s="11" t="str">
        <f>IFERROR(VLOOKUP(Tabel1[[#This Row],[Jaotus]],Tabelid!L:M,2,FALSE),"")</f>
        <v>NONE</v>
      </c>
      <c r="N135" s="11"/>
      <c r="O135" s="32"/>
      <c r="P135" s="32"/>
      <c r="Q135" s="32"/>
      <c r="R135" s="32"/>
      <c r="S135" s="32"/>
      <c r="T135" s="32"/>
      <c r="U135" s="32"/>
      <c r="V135" s="32"/>
      <c r="W135" s="32"/>
      <c r="X135" s="32"/>
      <c r="Y135" s="32"/>
      <c r="Z135" s="32"/>
      <c r="AA135" s="32"/>
      <c r="AB135" s="32"/>
      <c r="AC135" s="32"/>
      <c r="AD135" s="32"/>
      <c r="AE135" s="32"/>
      <c r="AF135" s="32"/>
      <c r="AG135" s="32"/>
    </row>
    <row r="136" spans="1:33" x14ac:dyDescent="0.25">
      <c r="A136" s="18" t="s">
        <v>214</v>
      </c>
      <c r="B136" s="19" t="s">
        <v>295</v>
      </c>
      <c r="C136" s="18" t="s">
        <v>103</v>
      </c>
      <c r="D136" s="18" t="s">
        <v>104</v>
      </c>
      <c r="E136" s="18" t="s">
        <v>105</v>
      </c>
      <c r="F136" s="49">
        <v>16.2</v>
      </c>
      <c r="G136" s="49">
        <v>16.2</v>
      </c>
      <c r="H136" s="18"/>
      <c r="I136" s="11" t="str">
        <f>LEFT(Tabel1[[#This Row],[Ruumi tüüp (TALO Tüüpruumide nimestik)]],2)</f>
        <v>92</v>
      </c>
      <c r="J136" s="22"/>
      <c r="K136" s="18"/>
      <c r="L136" s="11" t="str">
        <f>IFERROR(VLOOKUP(Tabel1[[#This Row],[Üürnik]],'Lepingu lisa'!$AW$3:$AX$22,2,FALSE),"")</f>
        <v/>
      </c>
      <c r="M136" s="11" t="str">
        <f>IFERROR(VLOOKUP(Tabel1[[#This Row],[Jaotus]],Tabelid!L:M,2,FALSE),"")</f>
        <v/>
      </c>
      <c r="N136" s="11"/>
      <c r="O136" s="32"/>
      <c r="P136" s="32"/>
      <c r="Q136" s="32"/>
      <c r="R136" s="32"/>
      <c r="S136" s="32"/>
      <c r="T136" s="32"/>
      <c r="U136" s="32"/>
      <c r="V136" s="32"/>
      <c r="W136" s="32"/>
      <c r="X136" s="32"/>
      <c r="Y136" s="32"/>
      <c r="Z136" s="32"/>
      <c r="AA136" s="32"/>
      <c r="AB136" s="32"/>
      <c r="AC136" s="32"/>
      <c r="AD136" s="32"/>
      <c r="AE136" s="32"/>
      <c r="AF136" s="32"/>
      <c r="AG136" s="32"/>
    </row>
    <row r="137" spans="1:33" x14ac:dyDescent="0.25">
      <c r="A137" s="18" t="s">
        <v>214</v>
      </c>
      <c r="B137" s="19" t="s">
        <v>296</v>
      </c>
      <c r="C137" s="18" t="s">
        <v>109</v>
      </c>
      <c r="D137" s="18" t="s">
        <v>134</v>
      </c>
      <c r="E137" s="18" t="s">
        <v>135</v>
      </c>
      <c r="F137" s="49">
        <v>14</v>
      </c>
      <c r="G137" s="49">
        <v>14</v>
      </c>
      <c r="H137" s="18"/>
      <c r="I137" s="11" t="str">
        <f>LEFT(Tabel1[[#This Row],[Ruumi tüüp (TALO Tüüpruumide nimestik)]],2)</f>
        <v>96</v>
      </c>
      <c r="J137" s="22"/>
      <c r="K137" s="18"/>
      <c r="L137" s="11" t="str">
        <f>IFERROR(VLOOKUP(Tabel1[[#This Row],[Üürnik]],'Lepingu lisa'!$AW$3:$AX$22,2,FALSE),"")</f>
        <v/>
      </c>
      <c r="M137" s="11" t="str">
        <f>IFERROR(VLOOKUP(Tabel1[[#This Row],[Jaotus]],Tabelid!L:M,2,FALSE),"")</f>
        <v/>
      </c>
      <c r="N137" s="11"/>
      <c r="O137" s="32"/>
      <c r="P137" s="32"/>
      <c r="Q137" s="32"/>
      <c r="R137" s="32"/>
      <c r="S137" s="32"/>
      <c r="T137" s="32"/>
      <c r="U137" s="32"/>
      <c r="V137" s="32"/>
      <c r="W137" s="32"/>
      <c r="X137" s="32"/>
      <c r="Y137" s="32"/>
      <c r="Z137" s="32"/>
      <c r="AA137" s="32"/>
      <c r="AB137" s="32"/>
      <c r="AC137" s="32"/>
      <c r="AD137" s="32"/>
      <c r="AE137" s="32"/>
      <c r="AF137" s="32"/>
      <c r="AG137" s="32"/>
    </row>
    <row r="138" spans="1:33" x14ac:dyDescent="0.25">
      <c r="A138" s="18" t="s">
        <v>214</v>
      </c>
      <c r="B138" s="19" t="s">
        <v>297</v>
      </c>
      <c r="C138" s="18" t="s">
        <v>97</v>
      </c>
      <c r="D138" s="18" t="s">
        <v>137</v>
      </c>
      <c r="E138" s="18" t="s">
        <v>138</v>
      </c>
      <c r="F138" s="49">
        <v>21.2</v>
      </c>
      <c r="G138" s="49">
        <v>20.8</v>
      </c>
      <c r="H138" s="18"/>
      <c r="I138" s="11" t="str">
        <f>LEFT(Tabel1[[#This Row],[Ruumi tüüp (TALO Tüüpruumide nimestik)]],2)</f>
        <v>23</v>
      </c>
      <c r="J138" s="22" t="s">
        <v>4</v>
      </c>
      <c r="K138" s="18" t="s">
        <v>10</v>
      </c>
      <c r="L138" s="11" t="str">
        <f>IFERROR(VLOOKUP(Tabel1[[#This Row],[Üürnik]],'Lepingu lisa'!$AW$3:$AX$22,2,FALSE),"")</f>
        <v/>
      </c>
      <c r="M138" s="11" t="str">
        <f>IFERROR(VLOOKUP(Tabel1[[#This Row],[Jaotus]],Tabelid!L:M,2,FALSE),"")</f>
        <v>NONE</v>
      </c>
      <c r="N138" s="11"/>
      <c r="O138" s="32"/>
      <c r="P138" s="32"/>
      <c r="Q138" s="32"/>
      <c r="R138" s="32"/>
      <c r="S138" s="32"/>
      <c r="T138" s="32"/>
      <c r="U138" s="32"/>
      <c r="V138" s="32"/>
      <c r="W138" s="32"/>
      <c r="X138" s="32"/>
      <c r="Y138" s="32"/>
      <c r="Z138" s="32"/>
      <c r="AA138" s="32"/>
      <c r="AB138" s="32"/>
      <c r="AC138" s="32"/>
      <c r="AD138" s="32"/>
      <c r="AE138" s="32"/>
      <c r="AF138" s="32"/>
      <c r="AG138" s="32"/>
    </row>
    <row r="139" spans="1:33" x14ac:dyDescent="0.25">
      <c r="A139" s="18" t="s">
        <v>298</v>
      </c>
      <c r="B139" s="19" t="s">
        <v>299</v>
      </c>
      <c r="C139" s="18" t="s">
        <v>97</v>
      </c>
      <c r="D139" s="18" t="s">
        <v>98</v>
      </c>
      <c r="E139" s="18" t="s">
        <v>99</v>
      </c>
      <c r="F139" s="49">
        <v>78.3</v>
      </c>
      <c r="G139" s="49">
        <v>76.3</v>
      </c>
      <c r="H139" s="18"/>
      <c r="I139" s="11" t="str">
        <f>LEFT(Tabel1[[#This Row],[Ruumi tüüp (TALO Tüüpruumide nimestik)]],2)</f>
        <v>91</v>
      </c>
      <c r="J139" s="22" t="s">
        <v>124</v>
      </c>
      <c r="K139" s="18"/>
      <c r="L139" s="11" t="str">
        <f>IFERROR(VLOOKUP(Tabel1[[#This Row],[Üürnik]],'Lepingu lisa'!$AW$3:$AX$22,2,FALSE),"")</f>
        <v/>
      </c>
      <c r="M139" s="11" t="str">
        <f>IFERROR(VLOOKUP(Tabel1[[#This Row],[Jaotus]],Tabelid!L:M,2,FALSE),"")</f>
        <v>FLOOR</v>
      </c>
      <c r="N139" s="11"/>
      <c r="O139" s="32"/>
      <c r="P139" s="32"/>
      <c r="Q139" s="32"/>
      <c r="R139" s="32"/>
      <c r="S139" s="32"/>
      <c r="T139" s="32"/>
      <c r="U139" s="32"/>
      <c r="V139" s="32"/>
      <c r="W139" s="32"/>
      <c r="X139" s="32"/>
      <c r="Y139" s="32"/>
      <c r="Z139" s="32"/>
      <c r="AA139" s="32"/>
      <c r="AB139" s="32"/>
      <c r="AC139" s="32"/>
      <c r="AD139" s="32"/>
      <c r="AE139" s="32"/>
      <c r="AF139" s="32"/>
      <c r="AG139" s="32"/>
    </row>
    <row r="140" spans="1:33" x14ac:dyDescent="0.25">
      <c r="A140" s="18" t="s">
        <v>298</v>
      </c>
      <c r="B140" s="19" t="s">
        <v>300</v>
      </c>
      <c r="C140" s="18" t="s">
        <v>103</v>
      </c>
      <c r="D140" s="18" t="s">
        <v>107</v>
      </c>
      <c r="E140" s="18" t="s">
        <v>105</v>
      </c>
      <c r="F140" s="49">
        <v>4</v>
      </c>
      <c r="G140" s="49">
        <v>4</v>
      </c>
      <c r="H140" s="18"/>
      <c r="I140" s="11" t="str">
        <f>LEFT(Tabel1[[#This Row],[Ruumi tüüp (TALO Tüüpruumide nimestik)]],2)</f>
        <v>92</v>
      </c>
      <c r="J140" s="22"/>
      <c r="K140" s="18"/>
      <c r="L140" s="11" t="str">
        <f>IFERROR(VLOOKUP(Tabel1[[#This Row],[Üürnik]],'Lepingu lisa'!$AW$3:$AX$22,2,FALSE),"")</f>
        <v/>
      </c>
      <c r="M140" s="11" t="str">
        <f>IFERROR(VLOOKUP(Tabel1[[#This Row],[Jaotus]],Tabelid!L:M,2,FALSE),"")</f>
        <v/>
      </c>
      <c r="N140" s="11"/>
      <c r="O140" s="32"/>
      <c r="P140" s="32"/>
      <c r="Q140" s="32"/>
      <c r="R140" s="32"/>
      <c r="S140" s="32"/>
      <c r="T140" s="32"/>
      <c r="U140" s="32"/>
      <c r="V140" s="32"/>
      <c r="W140" s="32"/>
      <c r="X140" s="32"/>
      <c r="Y140" s="32"/>
      <c r="Z140" s="32"/>
      <c r="AA140" s="32"/>
      <c r="AB140" s="32"/>
      <c r="AC140" s="32"/>
      <c r="AD140" s="32"/>
      <c r="AE140" s="32"/>
      <c r="AF140" s="32"/>
      <c r="AG140" s="32"/>
    </row>
    <row r="141" spans="1:33" x14ac:dyDescent="0.25">
      <c r="A141" s="18" t="s">
        <v>298</v>
      </c>
      <c r="B141" s="19" t="s">
        <v>301</v>
      </c>
      <c r="C141" s="18" t="s">
        <v>103</v>
      </c>
      <c r="D141" s="18" t="s">
        <v>104</v>
      </c>
      <c r="E141" s="18" t="s">
        <v>105</v>
      </c>
      <c r="F141" s="49">
        <v>11.3</v>
      </c>
      <c r="G141" s="49">
        <v>11.3</v>
      </c>
      <c r="H141" s="18"/>
      <c r="I141" s="11" t="str">
        <f>LEFT(Tabel1[[#This Row],[Ruumi tüüp (TALO Tüüpruumide nimestik)]],2)</f>
        <v>92</v>
      </c>
      <c r="J141" s="22"/>
      <c r="K141" s="18"/>
      <c r="L141" s="11" t="str">
        <f>IFERROR(VLOOKUP(Tabel1[[#This Row],[Üürnik]],'Lepingu lisa'!$AW$3:$AX$22,2,FALSE),"")</f>
        <v/>
      </c>
      <c r="M141" s="11" t="str">
        <f>IFERROR(VLOOKUP(Tabel1[[#This Row],[Jaotus]],Tabelid!L:M,2,FALSE),"")</f>
        <v/>
      </c>
      <c r="N141" s="11"/>
      <c r="O141" s="32"/>
      <c r="P141" s="32"/>
      <c r="Q141" s="32"/>
      <c r="R141" s="32"/>
      <c r="S141" s="32"/>
      <c r="T141" s="32"/>
      <c r="U141" s="32"/>
      <c r="V141" s="32"/>
      <c r="W141" s="32"/>
      <c r="X141" s="32"/>
      <c r="Y141" s="32"/>
      <c r="Z141" s="32"/>
      <c r="AA141" s="32"/>
      <c r="AB141" s="32"/>
      <c r="AC141" s="32"/>
      <c r="AD141" s="32"/>
      <c r="AE141" s="32"/>
      <c r="AF141" s="32"/>
      <c r="AG141" s="32"/>
    </row>
    <row r="142" spans="1:33" x14ac:dyDescent="0.25">
      <c r="A142" s="18" t="s">
        <v>298</v>
      </c>
      <c r="B142" s="19" t="s">
        <v>302</v>
      </c>
      <c r="C142" s="18" t="s">
        <v>97</v>
      </c>
      <c r="D142" s="18" t="s">
        <v>140</v>
      </c>
      <c r="E142" s="18" t="s">
        <v>141</v>
      </c>
      <c r="F142" s="49">
        <v>26.8</v>
      </c>
      <c r="G142" s="49">
        <v>26.1</v>
      </c>
      <c r="H142" s="18"/>
      <c r="I142" s="11" t="str">
        <f>LEFT(Tabel1[[#This Row],[Ruumi tüüp (TALO Tüüpruumide nimestik)]],2)</f>
        <v>21</v>
      </c>
      <c r="J142" s="22" t="s">
        <v>4</v>
      </c>
      <c r="K142" s="18" t="s">
        <v>10</v>
      </c>
      <c r="L142" s="11" t="str">
        <f>IFERROR(VLOOKUP(Tabel1[[#This Row],[Üürnik]],'Lepingu lisa'!$AW$3:$AX$22,2,FALSE),"")</f>
        <v/>
      </c>
      <c r="M142" s="11" t="str">
        <f>IFERROR(VLOOKUP(Tabel1[[#This Row],[Jaotus]],Tabelid!L:M,2,FALSE),"")</f>
        <v>NONE</v>
      </c>
      <c r="N142" s="11"/>
      <c r="O142" s="32"/>
      <c r="P142" s="32"/>
      <c r="Q142" s="32"/>
      <c r="R142" s="32"/>
      <c r="S142" s="32"/>
      <c r="T142" s="32"/>
      <c r="U142" s="32"/>
      <c r="V142" s="32"/>
      <c r="W142" s="32"/>
      <c r="X142" s="32"/>
      <c r="Y142" s="32"/>
      <c r="Z142" s="32"/>
      <c r="AA142" s="32"/>
      <c r="AB142" s="32"/>
      <c r="AC142" s="32"/>
      <c r="AD142" s="32"/>
      <c r="AE142" s="32"/>
      <c r="AF142" s="32"/>
      <c r="AG142" s="32"/>
    </row>
    <row r="143" spans="1:33" x14ac:dyDescent="0.25">
      <c r="A143" s="18" t="s">
        <v>298</v>
      </c>
      <c r="B143" s="19" t="s">
        <v>303</v>
      </c>
      <c r="C143" s="18" t="s">
        <v>97</v>
      </c>
      <c r="D143" s="18" t="s">
        <v>98</v>
      </c>
      <c r="E143" s="18" t="s">
        <v>99</v>
      </c>
      <c r="F143" s="49">
        <v>78.400000000000006</v>
      </c>
      <c r="G143" s="49">
        <v>74.7</v>
      </c>
      <c r="H143" s="18"/>
      <c r="I143" s="11" t="str">
        <f>LEFT(Tabel1[[#This Row],[Ruumi tüüp (TALO Tüüpruumide nimestik)]],2)</f>
        <v>91</v>
      </c>
      <c r="J143" s="22" t="s">
        <v>124</v>
      </c>
      <c r="K143" s="18"/>
      <c r="L143" s="11" t="str">
        <f>IFERROR(VLOOKUP(Tabel1[[#This Row],[Üürnik]],'Lepingu lisa'!$AW$3:$AX$22,2,FALSE),"")</f>
        <v/>
      </c>
      <c r="M143" s="11" t="str">
        <f>IFERROR(VLOOKUP(Tabel1[[#This Row],[Jaotus]],Tabelid!L:M,2,FALSE),"")</f>
        <v>FLOOR</v>
      </c>
      <c r="N143" s="11"/>
      <c r="O143" s="32"/>
      <c r="P143" s="32"/>
      <c r="Q143" s="32"/>
      <c r="R143" s="32"/>
      <c r="S143" s="32"/>
      <c r="T143" s="32"/>
      <c r="U143" s="32"/>
      <c r="V143" s="32"/>
      <c r="W143" s="32"/>
      <c r="X143" s="32"/>
      <c r="Y143" s="32"/>
      <c r="Z143" s="32"/>
      <c r="AA143" s="32"/>
      <c r="AB143" s="32"/>
      <c r="AC143" s="32"/>
      <c r="AD143" s="32"/>
      <c r="AE143" s="32"/>
      <c r="AF143" s="32"/>
      <c r="AG143" s="32"/>
    </row>
    <row r="144" spans="1:33" x14ac:dyDescent="0.25">
      <c r="A144" s="18" t="s">
        <v>298</v>
      </c>
      <c r="B144" s="19" t="s">
        <v>304</v>
      </c>
      <c r="C144" s="18" t="s">
        <v>97</v>
      </c>
      <c r="D144" s="18" t="s">
        <v>222</v>
      </c>
      <c r="E144" s="18" t="s">
        <v>141</v>
      </c>
      <c r="F144" s="49">
        <v>12.4</v>
      </c>
      <c r="G144" s="49">
        <v>11.8</v>
      </c>
      <c r="H144" s="18"/>
      <c r="I144" s="11" t="str">
        <f>LEFT(Tabel1[[#This Row],[Ruumi tüüp (TALO Tüüpruumide nimestik)]],2)</f>
        <v>21</v>
      </c>
      <c r="J144" s="22" t="s">
        <v>4</v>
      </c>
      <c r="K144" s="18" t="s">
        <v>10</v>
      </c>
      <c r="L144" s="11" t="str">
        <f>IFERROR(VLOOKUP(Tabel1[[#This Row],[Üürnik]],'Lepingu lisa'!$AW$3:$AX$22,2,FALSE),"")</f>
        <v/>
      </c>
      <c r="M144" s="11" t="str">
        <f>IFERROR(VLOOKUP(Tabel1[[#This Row],[Jaotus]],Tabelid!L:M,2,FALSE),"")</f>
        <v>NONE</v>
      </c>
      <c r="N144" s="11"/>
      <c r="O144" s="32"/>
      <c r="P144" s="32"/>
      <c r="Q144" s="32"/>
      <c r="R144" s="32"/>
      <c r="S144" s="32"/>
      <c r="T144" s="32"/>
      <c r="U144" s="32"/>
      <c r="V144" s="32"/>
      <c r="W144" s="32"/>
      <c r="X144" s="32"/>
      <c r="Y144" s="32"/>
      <c r="Z144" s="32"/>
      <c r="AA144" s="32"/>
      <c r="AB144" s="32"/>
      <c r="AC144" s="32"/>
      <c r="AD144" s="32"/>
      <c r="AE144" s="32"/>
      <c r="AF144" s="32"/>
      <c r="AG144" s="32"/>
    </row>
    <row r="145" spans="1:33" x14ac:dyDescent="0.25">
      <c r="A145" s="18" t="s">
        <v>298</v>
      </c>
      <c r="B145" s="19" t="s">
        <v>305</v>
      </c>
      <c r="C145" s="18" t="s">
        <v>97</v>
      </c>
      <c r="D145" s="18" t="s">
        <v>222</v>
      </c>
      <c r="E145" s="18" t="s">
        <v>141</v>
      </c>
      <c r="F145" s="49">
        <v>13</v>
      </c>
      <c r="G145" s="49">
        <v>12.1</v>
      </c>
      <c r="H145" s="18"/>
      <c r="I145" s="11" t="str">
        <f>LEFT(Tabel1[[#This Row],[Ruumi tüüp (TALO Tüüpruumide nimestik)]],2)</f>
        <v>21</v>
      </c>
      <c r="J145" s="22" t="s">
        <v>4</v>
      </c>
      <c r="K145" s="18" t="s">
        <v>10</v>
      </c>
      <c r="L145" s="11" t="str">
        <f>IFERROR(VLOOKUP(Tabel1[[#This Row],[Üürnik]],'Lepingu lisa'!$AW$3:$AX$22,2,FALSE),"")</f>
        <v/>
      </c>
      <c r="M145" s="11" t="str">
        <f>IFERROR(VLOOKUP(Tabel1[[#This Row],[Jaotus]],Tabelid!L:M,2,FALSE),"")</f>
        <v>NONE</v>
      </c>
      <c r="N145" s="11"/>
      <c r="O145" s="32"/>
      <c r="P145" s="32"/>
      <c r="Q145" s="32"/>
      <c r="R145" s="32"/>
      <c r="S145" s="32"/>
      <c r="T145" s="32"/>
      <c r="U145" s="32"/>
      <c r="V145" s="32"/>
      <c r="W145" s="32"/>
      <c r="X145" s="32"/>
      <c r="Y145" s="32"/>
      <c r="Z145" s="32"/>
      <c r="AA145" s="32"/>
      <c r="AB145" s="32"/>
      <c r="AC145" s="32"/>
      <c r="AD145" s="32"/>
      <c r="AE145" s="32"/>
      <c r="AF145" s="32"/>
      <c r="AG145" s="32"/>
    </row>
    <row r="146" spans="1:33" x14ac:dyDescent="0.25">
      <c r="A146" s="18" t="s">
        <v>298</v>
      </c>
      <c r="B146" s="19" t="s">
        <v>306</v>
      </c>
      <c r="C146" s="18" t="s">
        <v>97</v>
      </c>
      <c r="D146" s="18" t="s">
        <v>222</v>
      </c>
      <c r="E146" s="18" t="s">
        <v>141</v>
      </c>
      <c r="F146" s="49">
        <v>12.3</v>
      </c>
      <c r="G146" s="49">
        <v>11.7</v>
      </c>
      <c r="H146" s="18"/>
      <c r="I146" s="11" t="str">
        <f>LEFT(Tabel1[[#This Row],[Ruumi tüüp (TALO Tüüpruumide nimestik)]],2)</f>
        <v>21</v>
      </c>
      <c r="J146" s="22" t="s">
        <v>4</v>
      </c>
      <c r="K146" s="18" t="s">
        <v>10</v>
      </c>
      <c r="L146" s="11" t="str">
        <f>IFERROR(VLOOKUP(Tabel1[[#This Row],[Üürnik]],'Lepingu lisa'!$AW$3:$AX$22,2,FALSE),"")</f>
        <v/>
      </c>
      <c r="M146" s="11" t="str">
        <f>IFERROR(VLOOKUP(Tabel1[[#This Row],[Jaotus]],Tabelid!L:M,2,FALSE),"")</f>
        <v>NONE</v>
      </c>
      <c r="N146" s="11"/>
      <c r="O146" s="32"/>
      <c r="P146" s="32"/>
      <c r="Q146" s="32"/>
      <c r="R146" s="32"/>
      <c r="S146" s="32"/>
      <c r="T146" s="32"/>
      <c r="U146" s="32"/>
      <c r="V146" s="32"/>
      <c r="W146" s="32"/>
      <c r="X146" s="32"/>
      <c r="Y146" s="32"/>
      <c r="Z146" s="32"/>
      <c r="AA146" s="32"/>
      <c r="AB146" s="32"/>
      <c r="AC146" s="32"/>
      <c r="AD146" s="32"/>
      <c r="AE146" s="32"/>
      <c r="AF146" s="32"/>
      <c r="AG146" s="32"/>
    </row>
    <row r="147" spans="1:33" x14ac:dyDescent="0.25">
      <c r="A147" s="18" t="s">
        <v>298</v>
      </c>
      <c r="B147" s="19" t="s">
        <v>307</v>
      </c>
      <c r="C147" s="18" t="s">
        <v>109</v>
      </c>
      <c r="D147" s="18" t="s">
        <v>190</v>
      </c>
      <c r="E147" s="18" t="s">
        <v>111</v>
      </c>
      <c r="F147" s="49">
        <v>5.8</v>
      </c>
      <c r="G147" s="49">
        <v>5.8</v>
      </c>
      <c r="H147" s="18"/>
      <c r="I147" s="11" t="str">
        <f>LEFT(Tabel1[[#This Row],[Ruumi tüüp (TALO Tüüpruumide nimestik)]],2)</f>
        <v>97</v>
      </c>
      <c r="J147" s="22"/>
      <c r="K147" s="18"/>
      <c r="L147" s="11" t="str">
        <f>IFERROR(VLOOKUP(Tabel1[[#This Row],[Üürnik]],'Lepingu lisa'!$AW$3:$AX$22,2,FALSE),"")</f>
        <v/>
      </c>
      <c r="M147" s="11" t="str">
        <f>IFERROR(VLOOKUP(Tabel1[[#This Row],[Jaotus]],Tabelid!L:M,2,FALSE),"")</f>
        <v/>
      </c>
      <c r="N147" s="11"/>
      <c r="O147" s="32"/>
      <c r="P147" s="32"/>
      <c r="Q147" s="32"/>
      <c r="R147" s="32"/>
      <c r="S147" s="32"/>
      <c r="T147" s="32"/>
      <c r="U147" s="32"/>
      <c r="V147" s="32"/>
      <c r="W147" s="32"/>
      <c r="X147" s="32"/>
      <c r="Y147" s="32"/>
      <c r="Z147" s="32"/>
      <c r="AA147" s="32"/>
      <c r="AB147" s="32"/>
      <c r="AC147" s="32"/>
      <c r="AD147" s="32"/>
      <c r="AE147" s="32"/>
      <c r="AF147" s="32"/>
      <c r="AG147" s="32"/>
    </row>
    <row r="148" spans="1:33" x14ac:dyDescent="0.25">
      <c r="A148" s="18" t="s">
        <v>298</v>
      </c>
      <c r="B148" s="19" t="s">
        <v>308</v>
      </c>
      <c r="C148" s="18" t="s">
        <v>97</v>
      </c>
      <c r="D148" s="18" t="s">
        <v>131</v>
      </c>
      <c r="E148" s="18" t="s">
        <v>132</v>
      </c>
      <c r="F148" s="49">
        <v>6.1</v>
      </c>
      <c r="G148" s="49">
        <v>5.6</v>
      </c>
      <c r="H148" s="18"/>
      <c r="I148" s="11" t="str">
        <f>LEFT(Tabel1[[#This Row],[Ruumi tüüp (TALO Tüüpruumide nimestik)]],2)</f>
        <v>86</v>
      </c>
      <c r="J148" s="22" t="s">
        <v>124</v>
      </c>
      <c r="K148" s="18"/>
      <c r="L148" s="11" t="str">
        <f>IFERROR(VLOOKUP(Tabel1[[#This Row],[Üürnik]],'Lepingu lisa'!$AW$3:$AX$22,2,FALSE),"")</f>
        <v/>
      </c>
      <c r="M148" s="11" t="str">
        <f>IFERROR(VLOOKUP(Tabel1[[#This Row],[Jaotus]],Tabelid!L:M,2,FALSE),"")</f>
        <v>FLOOR</v>
      </c>
      <c r="N148" s="11"/>
      <c r="O148" s="32"/>
      <c r="P148" s="32"/>
      <c r="Q148" s="32"/>
      <c r="R148" s="32"/>
      <c r="S148" s="32"/>
      <c r="T148" s="32"/>
      <c r="U148" s="32"/>
      <c r="V148" s="32"/>
      <c r="W148" s="32"/>
      <c r="X148" s="32"/>
      <c r="Y148" s="32"/>
      <c r="Z148" s="32"/>
      <c r="AA148" s="32"/>
      <c r="AB148" s="32"/>
      <c r="AC148" s="32"/>
      <c r="AD148" s="32"/>
      <c r="AE148" s="32"/>
      <c r="AF148" s="32"/>
      <c r="AG148" s="32"/>
    </row>
    <row r="149" spans="1:33" x14ac:dyDescent="0.25">
      <c r="A149" s="18" t="s">
        <v>298</v>
      </c>
      <c r="B149" s="19" t="s">
        <v>309</v>
      </c>
      <c r="C149" s="18" t="s">
        <v>97</v>
      </c>
      <c r="D149" s="18" t="s">
        <v>98</v>
      </c>
      <c r="E149" s="18" t="s">
        <v>99</v>
      </c>
      <c r="F149" s="49">
        <v>13.1</v>
      </c>
      <c r="G149" s="49">
        <v>12.5</v>
      </c>
      <c r="H149" s="18"/>
      <c r="I149" s="11" t="str">
        <f>LEFT(Tabel1[[#This Row],[Ruumi tüüp (TALO Tüüpruumide nimestik)]],2)</f>
        <v>91</v>
      </c>
      <c r="J149" s="22" t="s">
        <v>124</v>
      </c>
      <c r="K149" s="18"/>
      <c r="L149" s="11" t="str">
        <f>IFERROR(VLOOKUP(Tabel1[[#This Row],[Üürnik]],'Lepingu lisa'!$AW$3:$AX$22,2,FALSE),"")</f>
        <v/>
      </c>
      <c r="M149" s="11" t="str">
        <f>IFERROR(VLOOKUP(Tabel1[[#This Row],[Jaotus]],Tabelid!L:M,2,FALSE),"")</f>
        <v>FLOOR</v>
      </c>
      <c r="N149" s="11"/>
      <c r="O149" s="32"/>
      <c r="P149" s="32"/>
      <c r="Q149" s="32"/>
      <c r="R149" s="32"/>
      <c r="S149" s="32"/>
      <c r="T149" s="32"/>
      <c r="U149" s="32"/>
      <c r="V149" s="32"/>
      <c r="W149" s="32"/>
      <c r="X149" s="32"/>
      <c r="Y149" s="32"/>
      <c r="Z149" s="32"/>
      <c r="AA149" s="32"/>
      <c r="AB149" s="32"/>
      <c r="AC149" s="32"/>
      <c r="AD149" s="32"/>
      <c r="AE149" s="32"/>
      <c r="AF149" s="32"/>
      <c r="AG149" s="32"/>
    </row>
    <row r="150" spans="1:33" x14ac:dyDescent="0.25">
      <c r="A150" s="18" t="s">
        <v>298</v>
      </c>
      <c r="B150" s="19" t="s">
        <v>310</v>
      </c>
      <c r="C150" s="18" t="s">
        <v>97</v>
      </c>
      <c r="D150" s="18" t="s">
        <v>119</v>
      </c>
      <c r="E150" s="18" t="s">
        <v>120</v>
      </c>
      <c r="F150" s="49">
        <v>3.5</v>
      </c>
      <c r="G150" s="49">
        <v>3.3</v>
      </c>
      <c r="H150" s="18"/>
      <c r="I150" s="11" t="str">
        <f>LEFT(Tabel1[[#This Row],[Ruumi tüüp (TALO Tüüpruumide nimestik)]],2)</f>
        <v>73</v>
      </c>
      <c r="J150" s="22" t="s">
        <v>124</v>
      </c>
      <c r="K150" s="18"/>
      <c r="L150" s="11" t="str">
        <f>IFERROR(VLOOKUP(Tabel1[[#This Row],[Üürnik]],'Lepingu lisa'!$AW$3:$AX$22,2,FALSE),"")</f>
        <v/>
      </c>
      <c r="M150" s="11" t="str">
        <f>IFERROR(VLOOKUP(Tabel1[[#This Row],[Jaotus]],Tabelid!L:M,2,FALSE),"")</f>
        <v>FLOOR</v>
      </c>
      <c r="N150" s="11"/>
      <c r="O150" s="32"/>
      <c r="P150" s="32"/>
      <c r="Q150" s="32"/>
      <c r="R150" s="32"/>
      <c r="S150" s="32"/>
      <c r="T150" s="32"/>
      <c r="U150" s="32"/>
      <c r="V150" s="32"/>
      <c r="W150" s="32"/>
      <c r="X150" s="32"/>
      <c r="Y150" s="32"/>
      <c r="Z150" s="32"/>
      <c r="AA150" s="32"/>
      <c r="AB150" s="32"/>
      <c r="AC150" s="32"/>
      <c r="AD150" s="32"/>
      <c r="AE150" s="32"/>
      <c r="AF150" s="32"/>
      <c r="AG150" s="32"/>
    </row>
    <row r="151" spans="1:33" x14ac:dyDescent="0.25">
      <c r="A151" s="18" t="s">
        <v>298</v>
      </c>
      <c r="B151" s="19" t="s">
        <v>311</v>
      </c>
      <c r="C151" s="18" t="s">
        <v>97</v>
      </c>
      <c r="D151" s="18" t="s">
        <v>119</v>
      </c>
      <c r="E151" s="18" t="s">
        <v>120</v>
      </c>
      <c r="F151" s="49">
        <v>2.8</v>
      </c>
      <c r="G151" s="49">
        <v>2.5</v>
      </c>
      <c r="H151" s="18"/>
      <c r="I151" s="11" t="str">
        <f>LEFT(Tabel1[[#This Row],[Ruumi tüüp (TALO Tüüpruumide nimestik)]],2)</f>
        <v>73</v>
      </c>
      <c r="J151" s="22" t="s">
        <v>124</v>
      </c>
      <c r="K151" s="18"/>
      <c r="L151" s="11" t="str">
        <f>IFERROR(VLOOKUP(Tabel1[[#This Row],[Üürnik]],'Lepingu lisa'!$AW$3:$AX$22,2,FALSE),"")</f>
        <v/>
      </c>
      <c r="M151" s="11" t="str">
        <f>IFERROR(VLOOKUP(Tabel1[[#This Row],[Jaotus]],Tabelid!L:M,2,FALSE),"")</f>
        <v>FLOOR</v>
      </c>
      <c r="N151" s="11"/>
      <c r="O151" s="32"/>
      <c r="P151" s="32"/>
      <c r="Q151" s="32"/>
      <c r="R151" s="32"/>
      <c r="S151" s="32"/>
      <c r="T151" s="32"/>
      <c r="U151" s="32"/>
      <c r="V151" s="32"/>
      <c r="W151" s="32"/>
      <c r="X151" s="32"/>
      <c r="Y151" s="32"/>
      <c r="Z151" s="32"/>
      <c r="AA151" s="32"/>
      <c r="AB151" s="32"/>
      <c r="AC151" s="32"/>
      <c r="AD151" s="32"/>
      <c r="AE151" s="32"/>
      <c r="AF151" s="32"/>
      <c r="AG151" s="32"/>
    </row>
    <row r="152" spans="1:33" x14ac:dyDescent="0.25">
      <c r="A152" s="18" t="s">
        <v>298</v>
      </c>
      <c r="B152" s="19" t="s">
        <v>312</v>
      </c>
      <c r="C152" s="18" t="s">
        <v>97</v>
      </c>
      <c r="D152" s="18" t="s">
        <v>119</v>
      </c>
      <c r="E152" s="18" t="s">
        <v>120</v>
      </c>
      <c r="F152" s="49">
        <v>5.4</v>
      </c>
      <c r="G152" s="49">
        <v>4.7</v>
      </c>
      <c r="H152" s="18"/>
      <c r="I152" s="11" t="str">
        <f>LEFT(Tabel1[[#This Row],[Ruumi tüüp (TALO Tüüpruumide nimestik)]],2)</f>
        <v>73</v>
      </c>
      <c r="J152" s="22" t="s">
        <v>124</v>
      </c>
      <c r="K152" s="18"/>
      <c r="L152" s="11" t="str">
        <f>IFERROR(VLOOKUP(Tabel1[[#This Row],[Üürnik]],'Lepingu lisa'!$AW$3:$AX$22,2,FALSE),"")</f>
        <v/>
      </c>
      <c r="M152" s="11" t="str">
        <f>IFERROR(VLOOKUP(Tabel1[[#This Row],[Jaotus]],Tabelid!L:M,2,FALSE),"")</f>
        <v>FLOOR</v>
      </c>
      <c r="N152" s="11"/>
      <c r="O152" s="32"/>
      <c r="P152" s="32"/>
      <c r="Q152" s="32"/>
      <c r="R152" s="32"/>
      <c r="S152" s="32"/>
      <c r="T152" s="32"/>
      <c r="U152" s="32"/>
      <c r="V152" s="32"/>
      <c r="W152" s="32"/>
      <c r="X152" s="32"/>
      <c r="Y152" s="32"/>
      <c r="Z152" s="32"/>
      <c r="AA152" s="32"/>
      <c r="AB152" s="32"/>
      <c r="AC152" s="32"/>
      <c r="AD152" s="32"/>
      <c r="AE152" s="32"/>
      <c r="AF152" s="32"/>
      <c r="AG152" s="32"/>
    </row>
    <row r="153" spans="1:33" x14ac:dyDescent="0.25">
      <c r="A153" s="18" t="s">
        <v>298</v>
      </c>
      <c r="B153" s="19" t="s">
        <v>313</v>
      </c>
      <c r="C153" s="18" t="s">
        <v>97</v>
      </c>
      <c r="D153" s="18" t="s">
        <v>222</v>
      </c>
      <c r="E153" s="18" t="s">
        <v>141</v>
      </c>
      <c r="F153" s="49">
        <v>85.4</v>
      </c>
      <c r="G153" s="49">
        <v>84.3</v>
      </c>
      <c r="H153" s="18" t="s">
        <v>216</v>
      </c>
      <c r="I153" s="11" t="str">
        <f>LEFT(Tabel1[[#This Row],[Ruumi tüüp (TALO Tüüpruumide nimestik)]],2)</f>
        <v>21</v>
      </c>
      <c r="J153" s="22" t="s">
        <v>101</v>
      </c>
      <c r="K153" s="18"/>
      <c r="L153" s="11" t="str">
        <f>IFERROR(VLOOKUP(Tabel1[[#This Row],[Üürnik]],'Lepingu lisa'!$AW$3:$AX$22,2,FALSE),"")</f>
        <v/>
      </c>
      <c r="M153" s="11" t="str">
        <f>IFERROR(VLOOKUP(Tabel1[[#This Row],[Jaotus]],Tabelid!L:M,2,FALSE),"")</f>
        <v>MUU_OTHER</v>
      </c>
      <c r="N153" s="11"/>
      <c r="O153" s="32">
        <v>75</v>
      </c>
      <c r="P153" s="32">
        <v>0</v>
      </c>
      <c r="Q153" s="32">
        <v>25</v>
      </c>
      <c r="R153" s="32">
        <v>0</v>
      </c>
      <c r="S153" s="32"/>
      <c r="T153" s="32"/>
      <c r="U153" s="32"/>
      <c r="V153" s="32"/>
      <c r="W153" s="32"/>
      <c r="X153" s="32"/>
      <c r="Y153" s="32"/>
      <c r="Z153" s="32"/>
      <c r="AA153" s="32"/>
      <c r="AB153" s="32"/>
      <c r="AC153" s="32"/>
      <c r="AD153" s="32"/>
      <c r="AE153" s="32"/>
      <c r="AF153" s="32"/>
      <c r="AG153" s="32"/>
    </row>
    <row r="154" spans="1:33" x14ac:dyDescent="0.25">
      <c r="A154" s="18" t="s">
        <v>298</v>
      </c>
      <c r="B154" s="19" t="s">
        <v>314</v>
      </c>
      <c r="C154" s="18" t="s">
        <v>109</v>
      </c>
      <c r="D154" s="18" t="s">
        <v>110</v>
      </c>
      <c r="E154" s="18" t="s">
        <v>111</v>
      </c>
      <c r="F154" s="49">
        <v>2.8</v>
      </c>
      <c r="G154" s="49">
        <v>2.8</v>
      </c>
      <c r="H154" s="18"/>
      <c r="I154" s="11" t="str">
        <f>LEFT(Tabel1[[#This Row],[Ruumi tüüp (TALO Tüüpruumide nimestik)]],2)</f>
        <v>97</v>
      </c>
      <c r="J154" s="22"/>
      <c r="K154" s="18"/>
      <c r="L154" s="11" t="str">
        <f>IFERROR(VLOOKUP(Tabel1[[#This Row],[Üürnik]],'Lepingu lisa'!$AW$3:$AX$22,2,FALSE),"")</f>
        <v/>
      </c>
      <c r="M154" s="11" t="str">
        <f>IFERROR(VLOOKUP(Tabel1[[#This Row],[Jaotus]],Tabelid!L:M,2,FALSE),"")</f>
        <v/>
      </c>
      <c r="N154" s="11"/>
      <c r="O154" s="32"/>
      <c r="P154" s="32"/>
      <c r="Q154" s="32"/>
      <c r="R154" s="32"/>
      <c r="S154" s="32"/>
      <c r="T154" s="32"/>
      <c r="U154" s="32"/>
      <c r="V154" s="32"/>
      <c r="W154" s="32"/>
      <c r="X154" s="32"/>
      <c r="Y154" s="32"/>
      <c r="Z154" s="32"/>
      <c r="AA154" s="32"/>
      <c r="AB154" s="32"/>
      <c r="AC154" s="32"/>
      <c r="AD154" s="32"/>
      <c r="AE154" s="32"/>
      <c r="AF154" s="32"/>
      <c r="AG154" s="32"/>
    </row>
    <row r="155" spans="1:33" x14ac:dyDescent="0.25">
      <c r="A155" s="18" t="s">
        <v>298</v>
      </c>
      <c r="B155" s="19" t="s">
        <v>315</v>
      </c>
      <c r="C155" s="18" t="s">
        <v>97</v>
      </c>
      <c r="D155" s="18" t="s">
        <v>218</v>
      </c>
      <c r="E155" s="18" t="s">
        <v>219</v>
      </c>
      <c r="F155" s="49">
        <v>75.400000000000006</v>
      </c>
      <c r="G155" s="49">
        <v>74.5</v>
      </c>
      <c r="H155" s="18" t="s">
        <v>316</v>
      </c>
      <c r="I155" s="11" t="str">
        <f>LEFT(Tabel1[[#This Row],[Ruumi tüüp (TALO Tüüpruumide nimestik)]],2)</f>
        <v>84</v>
      </c>
      <c r="J155" s="22" t="s">
        <v>4</v>
      </c>
      <c r="K155" s="18" t="s">
        <v>12</v>
      </c>
      <c r="L155" s="11" t="str">
        <f>IFERROR(VLOOKUP(Tabel1[[#This Row],[Üürnik]],'Lepingu lisa'!$AW$3:$AX$22,2,FALSE),"")</f>
        <v/>
      </c>
      <c r="M155" s="11" t="str">
        <f>IFERROR(VLOOKUP(Tabel1[[#This Row],[Jaotus]],Tabelid!L:M,2,FALSE),"")</f>
        <v>NONE</v>
      </c>
      <c r="N155" s="11"/>
      <c r="O155" s="32"/>
      <c r="P155" s="32"/>
      <c r="Q155" s="32"/>
      <c r="R155" s="32"/>
      <c r="S155" s="32"/>
      <c r="T155" s="32"/>
      <c r="U155" s="32"/>
      <c r="V155" s="32"/>
      <c r="W155" s="32"/>
      <c r="X155" s="32"/>
      <c r="Y155" s="32"/>
      <c r="Z155" s="32"/>
      <c r="AA155" s="32"/>
      <c r="AB155" s="32"/>
      <c r="AC155" s="32"/>
      <c r="AD155" s="32"/>
      <c r="AE155" s="32"/>
      <c r="AF155" s="32"/>
      <c r="AG155" s="32"/>
    </row>
    <row r="156" spans="1:33" x14ac:dyDescent="0.25">
      <c r="A156" s="18" t="s">
        <v>298</v>
      </c>
      <c r="B156" s="19" t="s">
        <v>317</v>
      </c>
      <c r="C156" s="18" t="s">
        <v>97</v>
      </c>
      <c r="D156" s="18" t="s">
        <v>218</v>
      </c>
      <c r="E156" s="18" t="s">
        <v>219</v>
      </c>
      <c r="F156" s="49">
        <v>58</v>
      </c>
      <c r="G156" s="49">
        <v>55.6</v>
      </c>
      <c r="H156" s="18" t="s">
        <v>316</v>
      </c>
      <c r="I156" s="11" t="str">
        <f>LEFT(Tabel1[[#This Row],[Ruumi tüüp (TALO Tüüpruumide nimestik)]],2)</f>
        <v>84</v>
      </c>
      <c r="J156" s="22" t="s">
        <v>4</v>
      </c>
      <c r="K156" s="18" t="s">
        <v>12</v>
      </c>
      <c r="L156" s="11" t="str">
        <f>IFERROR(VLOOKUP(Tabel1[[#This Row],[Üürnik]],'Lepingu lisa'!$AW$3:$AX$22,2,FALSE),"")</f>
        <v/>
      </c>
      <c r="M156" s="11" t="str">
        <f>IFERROR(VLOOKUP(Tabel1[[#This Row],[Jaotus]],Tabelid!L:M,2,FALSE),"")</f>
        <v>NONE</v>
      </c>
      <c r="N156" s="11"/>
      <c r="O156" s="32"/>
      <c r="P156" s="32"/>
      <c r="Q156" s="32"/>
      <c r="R156" s="32"/>
      <c r="S156" s="32"/>
      <c r="T156" s="32"/>
      <c r="U156" s="32"/>
      <c r="V156" s="32"/>
      <c r="W156" s="32"/>
      <c r="X156" s="32"/>
      <c r="Y156" s="32"/>
      <c r="Z156" s="32"/>
      <c r="AA156" s="32"/>
      <c r="AB156" s="32"/>
      <c r="AC156" s="32"/>
      <c r="AD156" s="32"/>
      <c r="AE156" s="32"/>
      <c r="AF156" s="32"/>
      <c r="AG156" s="32"/>
    </row>
    <row r="157" spans="1:33" x14ac:dyDescent="0.25">
      <c r="A157" s="18" t="s">
        <v>298</v>
      </c>
      <c r="B157" s="19" t="s">
        <v>318</v>
      </c>
      <c r="C157" s="18" t="s">
        <v>97</v>
      </c>
      <c r="D157" s="18" t="s">
        <v>222</v>
      </c>
      <c r="E157" s="18" t="s">
        <v>141</v>
      </c>
      <c r="F157" s="49">
        <v>14.3</v>
      </c>
      <c r="G157" s="49">
        <v>13.8</v>
      </c>
      <c r="H157" s="18" t="s">
        <v>316</v>
      </c>
      <c r="I157" s="11" t="str">
        <f>LEFT(Tabel1[[#This Row],[Ruumi tüüp (TALO Tüüpruumide nimestik)]],2)</f>
        <v>21</v>
      </c>
      <c r="J157" s="22" t="s">
        <v>4</v>
      </c>
      <c r="K157" s="18" t="s">
        <v>12</v>
      </c>
      <c r="L157" s="11" t="str">
        <f>IFERROR(VLOOKUP(Tabel1[[#This Row],[Üürnik]],'Lepingu lisa'!$AW$3:$AX$22,2,FALSE),"")</f>
        <v/>
      </c>
      <c r="M157" s="11" t="str">
        <f>IFERROR(VLOOKUP(Tabel1[[#This Row],[Jaotus]],Tabelid!L:M,2,FALSE),"")</f>
        <v>NONE</v>
      </c>
      <c r="N157" s="11"/>
      <c r="O157" s="32"/>
      <c r="P157" s="32"/>
      <c r="Q157" s="32"/>
      <c r="R157" s="32"/>
      <c r="S157" s="32"/>
      <c r="T157" s="32"/>
      <c r="U157" s="32"/>
      <c r="V157" s="32"/>
      <c r="W157" s="32"/>
      <c r="X157" s="32"/>
      <c r="Y157" s="32"/>
      <c r="Z157" s="32"/>
      <c r="AA157" s="32"/>
      <c r="AB157" s="32"/>
      <c r="AC157" s="32"/>
      <c r="AD157" s="32"/>
      <c r="AE157" s="32"/>
      <c r="AF157" s="32"/>
      <c r="AG157" s="32"/>
    </row>
    <row r="158" spans="1:33" x14ac:dyDescent="0.25">
      <c r="A158" s="18" t="s">
        <v>298</v>
      </c>
      <c r="B158" s="19" t="s">
        <v>319</v>
      </c>
      <c r="C158" s="18" t="s">
        <v>97</v>
      </c>
      <c r="D158" s="18" t="s">
        <v>98</v>
      </c>
      <c r="E158" s="18" t="s">
        <v>99</v>
      </c>
      <c r="F158" s="49">
        <v>86.9</v>
      </c>
      <c r="G158" s="49">
        <v>84.5</v>
      </c>
      <c r="H158" s="18"/>
      <c r="I158" s="11" t="str">
        <f>LEFT(Tabel1[[#This Row],[Ruumi tüüp (TALO Tüüpruumide nimestik)]],2)</f>
        <v>91</v>
      </c>
      <c r="J158" s="22" t="s">
        <v>4</v>
      </c>
      <c r="K158" s="18" t="s">
        <v>12</v>
      </c>
      <c r="L158" s="11" t="str">
        <f>IFERROR(VLOOKUP(Tabel1[[#This Row],[Üürnik]],'Lepingu lisa'!$AW$3:$AX$22,2,FALSE),"")</f>
        <v/>
      </c>
      <c r="M158" s="11" t="str">
        <f>IFERROR(VLOOKUP(Tabel1[[#This Row],[Jaotus]],Tabelid!L:M,2,FALSE),"")</f>
        <v>NONE</v>
      </c>
      <c r="N158" s="11"/>
      <c r="O158" s="32"/>
      <c r="P158" s="32"/>
      <c r="Q158" s="32"/>
      <c r="R158" s="32"/>
      <c r="S158" s="32"/>
      <c r="T158" s="32"/>
      <c r="U158" s="32"/>
      <c r="V158" s="32"/>
      <c r="W158" s="32"/>
      <c r="X158" s="32"/>
      <c r="Y158" s="32"/>
      <c r="Z158" s="32"/>
      <c r="AA158" s="32"/>
      <c r="AB158" s="32"/>
      <c r="AC158" s="32"/>
      <c r="AD158" s="32"/>
      <c r="AE158" s="32"/>
      <c r="AF158" s="32"/>
      <c r="AG158" s="32"/>
    </row>
    <row r="159" spans="1:33" x14ac:dyDescent="0.25">
      <c r="A159" s="18" t="s">
        <v>298</v>
      </c>
      <c r="B159" s="19" t="s">
        <v>320</v>
      </c>
      <c r="C159" s="18" t="s">
        <v>97</v>
      </c>
      <c r="D159" s="18" t="s">
        <v>140</v>
      </c>
      <c r="E159" s="18" t="s">
        <v>141</v>
      </c>
      <c r="F159" s="49">
        <v>35.5</v>
      </c>
      <c r="G159" s="49">
        <v>35</v>
      </c>
      <c r="H159" s="18" t="s">
        <v>316</v>
      </c>
      <c r="I159" s="11" t="str">
        <f>LEFT(Tabel1[[#This Row],[Ruumi tüüp (TALO Tüüpruumide nimestik)]],2)</f>
        <v>21</v>
      </c>
      <c r="J159" s="22" t="s">
        <v>4</v>
      </c>
      <c r="K159" s="18" t="s">
        <v>12</v>
      </c>
      <c r="L159" s="11" t="str">
        <f>IFERROR(VLOOKUP(Tabel1[[#This Row],[Üürnik]],'Lepingu lisa'!$AW$3:$AX$22,2,FALSE),"")</f>
        <v/>
      </c>
      <c r="M159" s="11" t="str">
        <f>IFERROR(VLOOKUP(Tabel1[[#This Row],[Jaotus]],Tabelid!L:M,2,FALSE),"")</f>
        <v>NONE</v>
      </c>
      <c r="N159" s="11"/>
      <c r="O159" s="32"/>
      <c r="P159" s="32"/>
      <c r="Q159" s="32"/>
      <c r="R159" s="32"/>
      <c r="S159" s="32"/>
      <c r="T159" s="32"/>
      <c r="U159" s="32"/>
      <c r="V159" s="32"/>
      <c r="W159" s="32"/>
      <c r="X159" s="32"/>
      <c r="Y159" s="32"/>
      <c r="Z159" s="32"/>
      <c r="AA159" s="32"/>
      <c r="AB159" s="32"/>
      <c r="AC159" s="32"/>
      <c r="AD159" s="32"/>
      <c r="AE159" s="32"/>
      <c r="AF159" s="32"/>
      <c r="AG159" s="32"/>
    </row>
    <row r="160" spans="1:33" x14ac:dyDescent="0.25">
      <c r="A160" s="18" t="s">
        <v>298</v>
      </c>
      <c r="B160" s="19" t="s">
        <v>321</v>
      </c>
      <c r="C160" s="18" t="s">
        <v>97</v>
      </c>
      <c r="D160" s="18" t="s">
        <v>140</v>
      </c>
      <c r="E160" s="18" t="s">
        <v>141</v>
      </c>
      <c r="F160" s="49">
        <v>17.399999999999999</v>
      </c>
      <c r="G160" s="49">
        <v>17</v>
      </c>
      <c r="H160" s="18" t="s">
        <v>316</v>
      </c>
      <c r="I160" s="11" t="str">
        <f>LEFT(Tabel1[[#This Row],[Ruumi tüüp (TALO Tüüpruumide nimestik)]],2)</f>
        <v>21</v>
      </c>
      <c r="J160" s="22" t="s">
        <v>4</v>
      </c>
      <c r="K160" s="18" t="s">
        <v>12</v>
      </c>
      <c r="L160" s="11" t="str">
        <f>IFERROR(VLOOKUP(Tabel1[[#This Row],[Üürnik]],'Lepingu lisa'!$AW$3:$AX$22,2,FALSE),"")</f>
        <v/>
      </c>
      <c r="M160" s="11" t="str">
        <f>IFERROR(VLOOKUP(Tabel1[[#This Row],[Jaotus]],Tabelid!L:M,2,FALSE),"")</f>
        <v>NONE</v>
      </c>
      <c r="N160" s="11"/>
      <c r="O160" s="32"/>
      <c r="P160" s="32"/>
      <c r="Q160" s="32"/>
      <c r="R160" s="32"/>
      <c r="S160" s="32"/>
      <c r="T160" s="32"/>
      <c r="U160" s="32"/>
      <c r="V160" s="32"/>
      <c r="W160" s="32"/>
      <c r="X160" s="32"/>
      <c r="Y160" s="32"/>
      <c r="Z160" s="32"/>
      <c r="AA160" s="32"/>
      <c r="AB160" s="32"/>
      <c r="AC160" s="32"/>
      <c r="AD160" s="32"/>
      <c r="AE160" s="32"/>
      <c r="AF160" s="32"/>
      <c r="AG160" s="32"/>
    </row>
    <row r="161" spans="1:33" x14ac:dyDescent="0.25">
      <c r="A161" s="18" t="s">
        <v>298</v>
      </c>
      <c r="B161" s="19" t="s">
        <v>322</v>
      </c>
      <c r="C161" s="18" t="s">
        <v>97</v>
      </c>
      <c r="D161" s="18" t="s">
        <v>140</v>
      </c>
      <c r="E161" s="18" t="s">
        <v>141</v>
      </c>
      <c r="F161" s="49">
        <v>17.5</v>
      </c>
      <c r="G161" s="49">
        <v>16.899999999999999</v>
      </c>
      <c r="H161" s="18" t="s">
        <v>316</v>
      </c>
      <c r="I161" s="11" t="str">
        <f>LEFT(Tabel1[[#This Row],[Ruumi tüüp (TALO Tüüpruumide nimestik)]],2)</f>
        <v>21</v>
      </c>
      <c r="J161" s="22" t="s">
        <v>4</v>
      </c>
      <c r="K161" s="18" t="s">
        <v>12</v>
      </c>
      <c r="L161" s="11" t="str">
        <f>IFERROR(VLOOKUP(Tabel1[[#This Row],[Üürnik]],'Lepingu lisa'!$AW$3:$AX$22,2,FALSE),"")</f>
        <v/>
      </c>
      <c r="M161" s="11" t="str">
        <f>IFERROR(VLOOKUP(Tabel1[[#This Row],[Jaotus]],Tabelid!L:M,2,FALSE),"")</f>
        <v>NONE</v>
      </c>
      <c r="N161" s="11"/>
      <c r="O161" s="32"/>
      <c r="P161" s="32"/>
      <c r="Q161" s="32"/>
      <c r="R161" s="32"/>
      <c r="S161" s="32"/>
      <c r="T161" s="32"/>
      <c r="U161" s="32"/>
      <c r="V161" s="32"/>
      <c r="W161" s="32"/>
      <c r="X161" s="32"/>
      <c r="Y161" s="32"/>
      <c r="Z161" s="32"/>
      <c r="AA161" s="32"/>
      <c r="AB161" s="32"/>
      <c r="AC161" s="32"/>
      <c r="AD161" s="32"/>
      <c r="AE161" s="32"/>
      <c r="AF161" s="32"/>
      <c r="AG161" s="32"/>
    </row>
    <row r="162" spans="1:33" x14ac:dyDescent="0.25">
      <c r="A162" s="18" t="s">
        <v>298</v>
      </c>
      <c r="B162" s="19" t="s">
        <v>323</v>
      </c>
      <c r="C162" s="18" t="s">
        <v>97</v>
      </c>
      <c r="D162" s="18" t="s">
        <v>140</v>
      </c>
      <c r="E162" s="18" t="s">
        <v>141</v>
      </c>
      <c r="F162" s="49">
        <v>17.2</v>
      </c>
      <c r="G162" s="49">
        <v>16.600000000000001</v>
      </c>
      <c r="H162" s="18" t="s">
        <v>316</v>
      </c>
      <c r="I162" s="11" t="str">
        <f>LEFT(Tabel1[[#This Row],[Ruumi tüüp (TALO Tüüpruumide nimestik)]],2)</f>
        <v>21</v>
      </c>
      <c r="J162" s="22" t="s">
        <v>4</v>
      </c>
      <c r="K162" s="18" t="s">
        <v>12</v>
      </c>
      <c r="L162" s="11" t="str">
        <f>IFERROR(VLOOKUP(Tabel1[[#This Row],[Üürnik]],'Lepingu lisa'!$AW$3:$AX$22,2,FALSE),"")</f>
        <v/>
      </c>
      <c r="M162" s="11" t="str">
        <f>IFERROR(VLOOKUP(Tabel1[[#This Row],[Jaotus]],Tabelid!L:M,2,FALSE),"")</f>
        <v>NONE</v>
      </c>
      <c r="N162" s="11"/>
      <c r="O162" s="32"/>
      <c r="P162" s="32"/>
      <c r="Q162" s="32"/>
      <c r="R162" s="32"/>
      <c r="S162" s="32"/>
      <c r="T162" s="32"/>
      <c r="U162" s="32"/>
      <c r="V162" s="32"/>
      <c r="W162" s="32"/>
      <c r="X162" s="32"/>
      <c r="Y162" s="32"/>
      <c r="Z162" s="32"/>
      <c r="AA162" s="32"/>
      <c r="AB162" s="32"/>
      <c r="AC162" s="32"/>
      <c r="AD162" s="32"/>
      <c r="AE162" s="32"/>
      <c r="AF162" s="32"/>
      <c r="AG162" s="32"/>
    </row>
    <row r="163" spans="1:33" x14ac:dyDescent="0.25">
      <c r="A163" s="18" t="s">
        <v>298</v>
      </c>
      <c r="B163" s="19" t="s">
        <v>324</v>
      </c>
      <c r="C163" s="18" t="s">
        <v>97</v>
      </c>
      <c r="D163" s="18" t="s">
        <v>230</v>
      </c>
      <c r="E163" s="18" t="s">
        <v>231</v>
      </c>
      <c r="F163" s="49">
        <v>35.6</v>
      </c>
      <c r="G163" s="49">
        <v>35</v>
      </c>
      <c r="H163" s="18" t="s">
        <v>316</v>
      </c>
      <c r="I163" s="11" t="str">
        <f>LEFT(Tabel1[[#This Row],[Ruumi tüüp (TALO Tüüpruumide nimestik)]],2)</f>
        <v>75</v>
      </c>
      <c r="J163" s="22" t="s">
        <v>4</v>
      </c>
      <c r="K163" s="18" t="s">
        <v>12</v>
      </c>
      <c r="L163" s="11" t="str">
        <f>IFERROR(VLOOKUP(Tabel1[[#This Row],[Üürnik]],'Lepingu lisa'!$AW$3:$AX$22,2,FALSE),"")</f>
        <v/>
      </c>
      <c r="M163" s="11" t="str">
        <f>IFERROR(VLOOKUP(Tabel1[[#This Row],[Jaotus]],Tabelid!L:M,2,FALSE),"")</f>
        <v>NONE</v>
      </c>
      <c r="N163" s="11"/>
      <c r="O163" s="32"/>
      <c r="P163" s="32"/>
      <c r="Q163" s="32"/>
      <c r="R163" s="32"/>
      <c r="S163" s="32"/>
      <c r="T163" s="32"/>
      <c r="U163" s="32"/>
      <c r="V163" s="32"/>
      <c r="W163" s="32"/>
      <c r="X163" s="32"/>
      <c r="Y163" s="32"/>
      <c r="Z163" s="32"/>
      <c r="AA163" s="32"/>
      <c r="AB163" s="32"/>
      <c r="AC163" s="32"/>
      <c r="AD163" s="32"/>
      <c r="AE163" s="32"/>
      <c r="AF163" s="32"/>
      <c r="AG163" s="32"/>
    </row>
    <row r="164" spans="1:33" x14ac:dyDescent="0.25">
      <c r="A164" s="18" t="s">
        <v>298</v>
      </c>
      <c r="B164" s="19" t="s">
        <v>325</v>
      </c>
      <c r="C164" s="18" t="s">
        <v>97</v>
      </c>
      <c r="D164" s="18" t="s">
        <v>137</v>
      </c>
      <c r="E164" s="18" t="s">
        <v>138</v>
      </c>
      <c r="F164" s="49">
        <v>8.1999999999999993</v>
      </c>
      <c r="G164" s="49">
        <v>7.7</v>
      </c>
      <c r="H164" s="18" t="s">
        <v>316</v>
      </c>
      <c r="I164" s="11" t="str">
        <f>LEFT(Tabel1[[#This Row],[Ruumi tüüp (TALO Tüüpruumide nimestik)]],2)</f>
        <v>23</v>
      </c>
      <c r="J164" s="22" t="s">
        <v>4</v>
      </c>
      <c r="K164" s="18" t="s">
        <v>12</v>
      </c>
      <c r="L164" s="11" t="str">
        <f>IFERROR(VLOOKUP(Tabel1[[#This Row],[Üürnik]],'Lepingu lisa'!$AW$3:$AX$22,2,FALSE),"")</f>
        <v/>
      </c>
      <c r="M164" s="11" t="str">
        <f>IFERROR(VLOOKUP(Tabel1[[#This Row],[Jaotus]],Tabelid!L:M,2,FALSE),"")</f>
        <v>NONE</v>
      </c>
      <c r="N164" s="11"/>
      <c r="O164" s="32"/>
      <c r="P164" s="32"/>
      <c r="Q164" s="32"/>
      <c r="R164" s="32"/>
      <c r="S164" s="32"/>
      <c r="T164" s="32"/>
      <c r="U164" s="32"/>
      <c r="V164" s="32"/>
      <c r="W164" s="32"/>
      <c r="X164" s="32"/>
      <c r="Y164" s="32"/>
      <c r="Z164" s="32"/>
      <c r="AA164" s="32"/>
      <c r="AB164" s="32"/>
      <c r="AC164" s="32"/>
      <c r="AD164" s="32"/>
      <c r="AE164" s="32"/>
      <c r="AF164" s="32"/>
      <c r="AG164" s="32"/>
    </row>
    <row r="165" spans="1:33" x14ac:dyDescent="0.25">
      <c r="A165" s="18" t="s">
        <v>298</v>
      </c>
      <c r="B165" s="19" t="s">
        <v>326</v>
      </c>
      <c r="C165" s="18" t="s">
        <v>97</v>
      </c>
      <c r="D165" s="18" t="s">
        <v>140</v>
      </c>
      <c r="E165" s="18" t="s">
        <v>141</v>
      </c>
      <c r="F165" s="49">
        <v>15.5</v>
      </c>
      <c r="G165" s="49">
        <v>15</v>
      </c>
      <c r="H165" s="18" t="s">
        <v>316</v>
      </c>
      <c r="I165" s="11" t="str">
        <f>LEFT(Tabel1[[#This Row],[Ruumi tüüp (TALO Tüüpruumide nimestik)]],2)</f>
        <v>21</v>
      </c>
      <c r="J165" s="22" t="s">
        <v>4</v>
      </c>
      <c r="K165" s="18" t="s">
        <v>12</v>
      </c>
      <c r="L165" s="11" t="str">
        <f>IFERROR(VLOOKUP(Tabel1[[#This Row],[Üürnik]],'Lepingu lisa'!$AW$3:$AX$22,2,FALSE),"")</f>
        <v/>
      </c>
      <c r="M165" s="11" t="str">
        <f>IFERROR(VLOOKUP(Tabel1[[#This Row],[Jaotus]],Tabelid!L:M,2,FALSE),"")</f>
        <v>NONE</v>
      </c>
      <c r="N165" s="11"/>
      <c r="O165" s="32"/>
      <c r="P165" s="32"/>
      <c r="Q165" s="32"/>
      <c r="R165" s="32"/>
      <c r="S165" s="32"/>
      <c r="T165" s="32"/>
      <c r="U165" s="32"/>
      <c r="V165" s="32"/>
      <c r="W165" s="32"/>
      <c r="X165" s="32"/>
      <c r="Y165" s="32"/>
      <c r="Z165" s="32"/>
      <c r="AA165" s="32"/>
      <c r="AB165" s="32"/>
      <c r="AC165" s="32"/>
      <c r="AD165" s="32"/>
      <c r="AE165" s="32"/>
      <c r="AF165" s="32"/>
      <c r="AG165" s="32"/>
    </row>
    <row r="166" spans="1:33" x14ac:dyDescent="0.25">
      <c r="A166" s="18" t="s">
        <v>298</v>
      </c>
      <c r="B166" s="19" t="s">
        <v>327</v>
      </c>
      <c r="C166" s="18" t="s">
        <v>97</v>
      </c>
      <c r="D166" s="18" t="s">
        <v>140</v>
      </c>
      <c r="E166" s="18" t="s">
        <v>141</v>
      </c>
      <c r="F166" s="49">
        <v>16.3</v>
      </c>
      <c r="G166" s="49">
        <v>15.8</v>
      </c>
      <c r="H166" s="18" t="s">
        <v>316</v>
      </c>
      <c r="I166" s="11" t="str">
        <f>LEFT(Tabel1[[#This Row],[Ruumi tüüp (TALO Tüüpruumide nimestik)]],2)</f>
        <v>21</v>
      </c>
      <c r="J166" s="22" t="s">
        <v>4</v>
      </c>
      <c r="K166" s="18" t="s">
        <v>12</v>
      </c>
      <c r="L166" s="11" t="str">
        <f>IFERROR(VLOOKUP(Tabel1[[#This Row],[Üürnik]],'Lepingu lisa'!$AW$3:$AX$22,2,FALSE),"")</f>
        <v/>
      </c>
      <c r="M166" s="11" t="str">
        <f>IFERROR(VLOOKUP(Tabel1[[#This Row],[Jaotus]],Tabelid!L:M,2,FALSE),"")</f>
        <v>NONE</v>
      </c>
      <c r="N166" s="11"/>
      <c r="O166" s="32"/>
      <c r="P166" s="32"/>
      <c r="Q166" s="32"/>
      <c r="R166" s="32"/>
      <c r="S166" s="32"/>
      <c r="T166" s="32"/>
      <c r="U166" s="32"/>
      <c r="V166" s="32"/>
      <c r="W166" s="32"/>
      <c r="X166" s="32"/>
      <c r="Y166" s="32"/>
      <c r="Z166" s="32"/>
      <c r="AA166" s="32"/>
      <c r="AB166" s="32"/>
      <c r="AC166" s="32"/>
      <c r="AD166" s="32"/>
      <c r="AE166" s="32"/>
      <c r="AF166" s="32"/>
      <c r="AG166" s="32"/>
    </row>
    <row r="167" spans="1:33" x14ac:dyDescent="0.25">
      <c r="A167" s="18" t="s">
        <v>298</v>
      </c>
      <c r="B167" s="19" t="s">
        <v>328</v>
      </c>
      <c r="C167" s="18" t="s">
        <v>97</v>
      </c>
      <c r="D167" s="18" t="s">
        <v>140</v>
      </c>
      <c r="E167" s="18" t="s">
        <v>141</v>
      </c>
      <c r="F167" s="49">
        <v>24.6</v>
      </c>
      <c r="G167" s="49">
        <v>23.9</v>
      </c>
      <c r="H167" s="18" t="s">
        <v>316</v>
      </c>
      <c r="I167" s="11" t="str">
        <f>LEFT(Tabel1[[#This Row],[Ruumi tüüp (TALO Tüüpruumide nimestik)]],2)</f>
        <v>21</v>
      </c>
      <c r="J167" s="22" t="s">
        <v>4</v>
      </c>
      <c r="K167" s="18" t="s">
        <v>12</v>
      </c>
      <c r="L167" s="11" t="str">
        <f>IFERROR(VLOOKUP(Tabel1[[#This Row],[Üürnik]],'Lepingu lisa'!$AW$3:$AX$22,2,FALSE),"")</f>
        <v/>
      </c>
      <c r="M167" s="11" t="str">
        <f>IFERROR(VLOOKUP(Tabel1[[#This Row],[Jaotus]],Tabelid!L:M,2,FALSE),"")</f>
        <v>NONE</v>
      </c>
      <c r="N167" s="11"/>
      <c r="O167" s="32"/>
      <c r="P167" s="32"/>
      <c r="Q167" s="32"/>
      <c r="R167" s="32"/>
      <c r="S167" s="32"/>
      <c r="T167" s="32"/>
      <c r="U167" s="32"/>
      <c r="V167" s="32"/>
      <c r="W167" s="32"/>
      <c r="X167" s="32"/>
      <c r="Y167" s="32"/>
      <c r="Z167" s="32"/>
      <c r="AA167" s="32"/>
      <c r="AB167" s="32"/>
      <c r="AC167" s="32"/>
      <c r="AD167" s="32"/>
      <c r="AE167" s="32"/>
      <c r="AF167" s="32"/>
      <c r="AG167" s="32"/>
    </row>
    <row r="168" spans="1:33" x14ac:dyDescent="0.25">
      <c r="A168" s="18" t="s">
        <v>298</v>
      </c>
      <c r="B168" s="19" t="s">
        <v>329</v>
      </c>
      <c r="C168" s="18" t="s">
        <v>97</v>
      </c>
      <c r="D168" s="18" t="s">
        <v>140</v>
      </c>
      <c r="E168" s="18" t="s">
        <v>141</v>
      </c>
      <c r="F168" s="49">
        <v>16.5</v>
      </c>
      <c r="G168" s="49">
        <v>15.8</v>
      </c>
      <c r="H168" s="18" t="s">
        <v>316</v>
      </c>
      <c r="I168" s="11" t="str">
        <f>LEFT(Tabel1[[#This Row],[Ruumi tüüp (TALO Tüüpruumide nimestik)]],2)</f>
        <v>21</v>
      </c>
      <c r="J168" s="22" t="s">
        <v>4</v>
      </c>
      <c r="K168" s="18" t="s">
        <v>12</v>
      </c>
      <c r="L168" s="11" t="str">
        <f>IFERROR(VLOOKUP(Tabel1[[#This Row],[Üürnik]],'Lepingu lisa'!$AW$3:$AX$22,2,FALSE),"")</f>
        <v/>
      </c>
      <c r="M168" s="11" t="str">
        <f>IFERROR(VLOOKUP(Tabel1[[#This Row],[Jaotus]],Tabelid!L:M,2,FALSE),"")</f>
        <v>NONE</v>
      </c>
      <c r="N168" s="11"/>
      <c r="O168" s="32"/>
      <c r="P168" s="32"/>
      <c r="Q168" s="32"/>
      <c r="R168" s="32"/>
      <c r="S168" s="32"/>
      <c r="T168" s="32"/>
      <c r="U168" s="32"/>
      <c r="V168" s="32"/>
      <c r="W168" s="32"/>
      <c r="X168" s="32"/>
      <c r="Y168" s="32"/>
      <c r="Z168" s="32"/>
      <c r="AA168" s="32"/>
      <c r="AB168" s="32"/>
      <c r="AC168" s="32"/>
      <c r="AD168" s="32"/>
      <c r="AE168" s="32"/>
      <c r="AF168" s="32"/>
      <c r="AG168" s="32"/>
    </row>
    <row r="169" spans="1:33" x14ac:dyDescent="0.25">
      <c r="A169" s="18" t="s">
        <v>298</v>
      </c>
      <c r="B169" s="19" t="s">
        <v>330</v>
      </c>
      <c r="C169" s="18" t="s">
        <v>97</v>
      </c>
      <c r="D169" s="18" t="s">
        <v>98</v>
      </c>
      <c r="E169" s="18" t="s">
        <v>99</v>
      </c>
      <c r="F169" s="49">
        <v>44.4</v>
      </c>
      <c r="G169" s="49">
        <v>42.6</v>
      </c>
      <c r="H169" s="18"/>
      <c r="I169" s="11" t="str">
        <f>LEFT(Tabel1[[#This Row],[Ruumi tüüp (TALO Tüüpruumide nimestik)]],2)</f>
        <v>91</v>
      </c>
      <c r="J169" s="22" t="s">
        <v>4</v>
      </c>
      <c r="K169" s="18" t="s">
        <v>12</v>
      </c>
      <c r="L169" s="11" t="str">
        <f>IFERROR(VLOOKUP(Tabel1[[#This Row],[Üürnik]],'Lepingu lisa'!$AW$3:$AX$22,2,FALSE),"")</f>
        <v/>
      </c>
      <c r="M169" s="11" t="str">
        <f>IFERROR(VLOOKUP(Tabel1[[#This Row],[Jaotus]],Tabelid!L:M,2,FALSE),"")</f>
        <v>NONE</v>
      </c>
      <c r="N169" s="11"/>
      <c r="O169" s="32"/>
      <c r="P169" s="32"/>
      <c r="Q169" s="32"/>
      <c r="R169" s="32"/>
      <c r="S169" s="32"/>
      <c r="T169" s="32"/>
      <c r="U169" s="32"/>
      <c r="V169" s="32"/>
      <c r="W169" s="32"/>
      <c r="X169" s="32"/>
      <c r="Y169" s="32"/>
      <c r="Z169" s="32"/>
      <c r="AA169" s="32"/>
      <c r="AB169" s="32"/>
      <c r="AC169" s="32"/>
      <c r="AD169" s="32"/>
      <c r="AE169" s="32"/>
      <c r="AF169" s="32"/>
      <c r="AG169" s="32"/>
    </row>
    <row r="170" spans="1:33" x14ac:dyDescent="0.25">
      <c r="A170" s="18" t="s">
        <v>298</v>
      </c>
      <c r="B170" s="19" t="s">
        <v>331</v>
      </c>
      <c r="C170" s="18" t="s">
        <v>97</v>
      </c>
      <c r="D170" s="18" t="s">
        <v>119</v>
      </c>
      <c r="E170" s="18" t="s">
        <v>120</v>
      </c>
      <c r="F170" s="49">
        <v>3.3</v>
      </c>
      <c r="G170" s="49">
        <v>2.9</v>
      </c>
      <c r="H170" s="18"/>
      <c r="I170" s="11" t="str">
        <f>LEFT(Tabel1[[#This Row],[Ruumi tüüp (TALO Tüüpruumide nimestik)]],2)</f>
        <v>73</v>
      </c>
      <c r="J170" s="22" t="s">
        <v>4</v>
      </c>
      <c r="K170" s="18" t="s">
        <v>12</v>
      </c>
      <c r="L170" s="11" t="str">
        <f>IFERROR(VLOOKUP(Tabel1[[#This Row],[Üürnik]],'Lepingu lisa'!$AW$3:$AX$22,2,FALSE),"")</f>
        <v/>
      </c>
      <c r="M170" s="11" t="str">
        <f>IFERROR(VLOOKUP(Tabel1[[#This Row],[Jaotus]],Tabelid!L:M,2,FALSE),"")</f>
        <v>NONE</v>
      </c>
      <c r="N170" s="11"/>
      <c r="O170" s="32"/>
      <c r="P170" s="32"/>
      <c r="Q170" s="32"/>
      <c r="R170" s="32"/>
      <c r="S170" s="32"/>
      <c r="T170" s="32"/>
      <c r="U170" s="32"/>
      <c r="V170" s="32"/>
      <c r="W170" s="32"/>
      <c r="X170" s="32"/>
      <c r="Y170" s="32"/>
      <c r="Z170" s="32"/>
      <c r="AA170" s="32"/>
      <c r="AB170" s="32"/>
      <c r="AC170" s="32"/>
      <c r="AD170" s="32"/>
      <c r="AE170" s="32"/>
      <c r="AF170" s="32"/>
      <c r="AG170" s="32"/>
    </row>
    <row r="171" spans="1:33" x14ac:dyDescent="0.25">
      <c r="A171" s="18" t="s">
        <v>298</v>
      </c>
      <c r="B171" s="19" t="s">
        <v>332</v>
      </c>
      <c r="C171" s="18" t="s">
        <v>97</v>
      </c>
      <c r="D171" s="18" t="s">
        <v>119</v>
      </c>
      <c r="E171" s="18" t="s">
        <v>120</v>
      </c>
      <c r="F171" s="49">
        <v>3.2</v>
      </c>
      <c r="G171" s="49">
        <v>2.9</v>
      </c>
      <c r="H171" s="18"/>
      <c r="I171" s="11" t="str">
        <f>LEFT(Tabel1[[#This Row],[Ruumi tüüp (TALO Tüüpruumide nimestik)]],2)</f>
        <v>73</v>
      </c>
      <c r="J171" s="22" t="s">
        <v>4</v>
      </c>
      <c r="K171" s="18" t="s">
        <v>12</v>
      </c>
      <c r="L171" s="11" t="str">
        <f>IFERROR(VLOOKUP(Tabel1[[#This Row],[Üürnik]],'Lepingu lisa'!$AW$3:$AX$22,2,FALSE),"")</f>
        <v/>
      </c>
      <c r="M171" s="11" t="str">
        <f>IFERROR(VLOOKUP(Tabel1[[#This Row],[Jaotus]],Tabelid!L:M,2,FALSE),"")</f>
        <v>NONE</v>
      </c>
      <c r="N171" s="11"/>
      <c r="O171" s="32"/>
      <c r="P171" s="32"/>
      <c r="Q171" s="32"/>
      <c r="R171" s="32"/>
      <c r="S171" s="32"/>
      <c r="T171" s="32"/>
      <c r="U171" s="32"/>
      <c r="V171" s="32"/>
      <c r="W171" s="32"/>
      <c r="X171" s="32"/>
      <c r="Y171" s="32"/>
      <c r="Z171" s="32"/>
      <c r="AA171" s="32"/>
      <c r="AB171" s="32"/>
      <c r="AC171" s="32"/>
      <c r="AD171" s="32"/>
      <c r="AE171" s="32"/>
      <c r="AF171" s="32"/>
      <c r="AG171" s="32"/>
    </row>
    <row r="172" spans="1:33" x14ac:dyDescent="0.25">
      <c r="A172" s="18" t="s">
        <v>298</v>
      </c>
      <c r="B172" s="19" t="s">
        <v>333</v>
      </c>
      <c r="C172" s="18" t="s">
        <v>109</v>
      </c>
      <c r="D172" s="18" t="s">
        <v>134</v>
      </c>
      <c r="E172" s="18" t="s">
        <v>135</v>
      </c>
      <c r="F172" s="49">
        <v>24.6</v>
      </c>
      <c r="G172" s="49">
        <v>24.6</v>
      </c>
      <c r="H172" s="18"/>
      <c r="I172" s="11" t="str">
        <f>LEFT(Tabel1[[#This Row],[Ruumi tüüp (TALO Tüüpruumide nimestik)]],2)</f>
        <v>96</v>
      </c>
      <c r="J172" s="22"/>
      <c r="K172" s="18"/>
      <c r="L172" s="11" t="str">
        <f>IFERROR(VLOOKUP(Tabel1[[#This Row],[Üürnik]],'Lepingu lisa'!$AW$3:$AX$22,2,FALSE),"")</f>
        <v/>
      </c>
      <c r="M172" s="11" t="str">
        <f>IFERROR(VLOOKUP(Tabel1[[#This Row],[Jaotus]],Tabelid!L:M,2,FALSE),"")</f>
        <v/>
      </c>
      <c r="N172" s="11"/>
      <c r="O172" s="32"/>
      <c r="P172" s="32"/>
      <c r="Q172" s="32"/>
      <c r="R172" s="32"/>
      <c r="S172" s="32"/>
      <c r="T172" s="32"/>
      <c r="U172" s="32"/>
      <c r="V172" s="32"/>
      <c r="W172" s="32"/>
      <c r="X172" s="32"/>
      <c r="Y172" s="32"/>
      <c r="Z172" s="32"/>
      <c r="AA172" s="32"/>
      <c r="AB172" s="32"/>
      <c r="AC172" s="32"/>
      <c r="AD172" s="32"/>
      <c r="AE172" s="32"/>
      <c r="AF172" s="32"/>
      <c r="AG172" s="32"/>
    </row>
    <row r="173" spans="1:33" x14ac:dyDescent="0.25">
      <c r="A173" s="18" t="s">
        <v>298</v>
      </c>
      <c r="B173" s="19" t="s">
        <v>334</v>
      </c>
      <c r="C173" s="18" t="s">
        <v>97</v>
      </c>
      <c r="D173" s="18" t="s">
        <v>167</v>
      </c>
      <c r="E173" s="18" t="s">
        <v>168</v>
      </c>
      <c r="F173" s="49">
        <v>12.9</v>
      </c>
      <c r="G173" s="49">
        <v>12.7</v>
      </c>
      <c r="H173" s="18" t="s">
        <v>316</v>
      </c>
      <c r="I173" s="11" t="str">
        <f>LEFT(Tabel1[[#This Row],[Ruumi tüüp (TALO Tüüpruumide nimestik)]],2)</f>
        <v>59</v>
      </c>
      <c r="J173" s="22" t="s">
        <v>4</v>
      </c>
      <c r="K173" s="18" t="s">
        <v>12</v>
      </c>
      <c r="L173" s="11" t="str">
        <f>IFERROR(VLOOKUP(Tabel1[[#This Row],[Üürnik]],'Lepingu lisa'!$AW$3:$AX$22,2,FALSE),"")</f>
        <v/>
      </c>
      <c r="M173" s="11" t="str">
        <f>IFERROR(VLOOKUP(Tabel1[[#This Row],[Jaotus]],Tabelid!L:M,2,FALSE),"")</f>
        <v>NONE</v>
      </c>
      <c r="N173" s="11"/>
      <c r="O173" s="32"/>
      <c r="P173" s="32"/>
      <c r="Q173" s="32"/>
      <c r="R173" s="32"/>
      <c r="S173" s="32"/>
      <c r="T173" s="32"/>
      <c r="U173" s="32"/>
      <c r="V173" s="32"/>
      <c r="W173" s="32"/>
      <c r="X173" s="32"/>
      <c r="Y173" s="32"/>
      <c r="Z173" s="32"/>
      <c r="AA173" s="32"/>
      <c r="AB173" s="32"/>
      <c r="AC173" s="32"/>
      <c r="AD173" s="32"/>
      <c r="AE173" s="32"/>
      <c r="AF173" s="32"/>
      <c r="AG173" s="32"/>
    </row>
    <row r="174" spans="1:33" x14ac:dyDescent="0.25">
      <c r="A174" s="18" t="s">
        <v>298</v>
      </c>
      <c r="B174" s="19" t="s">
        <v>335</v>
      </c>
      <c r="C174" s="18" t="s">
        <v>103</v>
      </c>
      <c r="D174" s="18" t="s">
        <v>104</v>
      </c>
      <c r="E174" s="18" t="s">
        <v>105</v>
      </c>
      <c r="F174" s="49">
        <v>15.2</v>
      </c>
      <c r="G174" s="49">
        <v>15.2</v>
      </c>
      <c r="H174" s="18"/>
      <c r="I174" s="11" t="str">
        <f>LEFT(Tabel1[[#This Row],[Ruumi tüüp (TALO Tüüpruumide nimestik)]],2)</f>
        <v>92</v>
      </c>
      <c r="J174" s="22"/>
      <c r="K174" s="18"/>
      <c r="L174" s="11" t="str">
        <f>IFERROR(VLOOKUP(Tabel1[[#This Row],[Üürnik]],'Lepingu lisa'!$AW$3:$AX$22,2,FALSE),"")</f>
        <v/>
      </c>
      <c r="M174" s="11" t="str">
        <f>IFERROR(VLOOKUP(Tabel1[[#This Row],[Jaotus]],Tabelid!L:M,2,FALSE),"")</f>
        <v/>
      </c>
      <c r="N174" s="11"/>
      <c r="O174" s="32"/>
      <c r="P174" s="32"/>
      <c r="Q174" s="32"/>
      <c r="R174" s="32"/>
      <c r="S174" s="32"/>
      <c r="T174" s="32"/>
      <c r="U174" s="32"/>
      <c r="V174" s="32"/>
      <c r="W174" s="32"/>
      <c r="X174" s="32"/>
      <c r="Y174" s="32"/>
      <c r="Z174" s="32"/>
      <c r="AA174" s="32"/>
      <c r="AB174" s="32"/>
      <c r="AC174" s="32"/>
      <c r="AD174" s="32"/>
      <c r="AE174" s="32"/>
      <c r="AF174" s="32"/>
      <c r="AG174" s="32"/>
    </row>
    <row r="175" spans="1:33" x14ac:dyDescent="0.25">
      <c r="A175" s="18" t="s">
        <v>298</v>
      </c>
      <c r="B175" s="19" t="s">
        <v>336</v>
      </c>
      <c r="C175" s="18" t="s">
        <v>97</v>
      </c>
      <c r="D175" s="18" t="s">
        <v>140</v>
      </c>
      <c r="E175" s="18" t="s">
        <v>141</v>
      </c>
      <c r="F175" s="49">
        <v>25.9</v>
      </c>
      <c r="G175" s="49">
        <v>25.2</v>
      </c>
      <c r="H175" s="18"/>
      <c r="I175" s="11" t="str">
        <f>LEFT(Tabel1[[#This Row],[Ruumi tüüp (TALO Tüüpruumide nimestik)]],2)</f>
        <v>21</v>
      </c>
      <c r="J175" s="22" t="s">
        <v>4</v>
      </c>
      <c r="K175" s="18" t="s">
        <v>10</v>
      </c>
      <c r="L175" s="11" t="str">
        <f>IFERROR(VLOOKUP(Tabel1[[#This Row],[Üürnik]],'Lepingu lisa'!$AW$3:$AX$22,2,FALSE),"")</f>
        <v/>
      </c>
      <c r="M175" s="11" t="str">
        <f>IFERROR(VLOOKUP(Tabel1[[#This Row],[Jaotus]],Tabelid!L:M,2,FALSE),"")</f>
        <v>NONE</v>
      </c>
      <c r="N175" s="11"/>
      <c r="O175" s="32"/>
      <c r="P175" s="32"/>
      <c r="Q175" s="32"/>
      <c r="R175" s="32"/>
      <c r="S175" s="32"/>
      <c r="T175" s="32"/>
      <c r="U175" s="32"/>
      <c r="V175" s="32"/>
      <c r="W175" s="32"/>
      <c r="X175" s="32"/>
      <c r="Y175" s="32"/>
      <c r="Z175" s="32"/>
      <c r="AA175" s="32"/>
      <c r="AB175" s="32"/>
      <c r="AC175" s="32"/>
      <c r="AD175" s="32"/>
      <c r="AE175" s="32"/>
      <c r="AF175" s="32"/>
      <c r="AG175" s="32"/>
    </row>
    <row r="176" spans="1:33" x14ac:dyDescent="0.25">
      <c r="A176" s="18" t="s">
        <v>298</v>
      </c>
      <c r="B176" s="19" t="s">
        <v>337</v>
      </c>
      <c r="C176" s="18" t="s">
        <v>97</v>
      </c>
      <c r="D176" s="18" t="s">
        <v>140</v>
      </c>
      <c r="E176" s="18" t="s">
        <v>141</v>
      </c>
      <c r="F176" s="49">
        <v>34.6</v>
      </c>
      <c r="G176" s="49">
        <v>33.5</v>
      </c>
      <c r="H176" s="18"/>
      <c r="I176" s="11" t="str">
        <f>LEFT(Tabel1[[#This Row],[Ruumi tüüp (TALO Tüüpruumide nimestik)]],2)</f>
        <v>21</v>
      </c>
      <c r="J176" s="22" t="s">
        <v>4</v>
      </c>
      <c r="K176" s="18" t="s">
        <v>10</v>
      </c>
      <c r="L176" s="11" t="str">
        <f>IFERROR(VLOOKUP(Tabel1[[#This Row],[Üürnik]],'Lepingu lisa'!$AW$3:$AX$22,2,FALSE),"")</f>
        <v/>
      </c>
      <c r="M176" s="11" t="str">
        <f>IFERROR(VLOOKUP(Tabel1[[#This Row],[Jaotus]],Tabelid!L:M,2,FALSE),"")</f>
        <v>NONE</v>
      </c>
      <c r="N176" s="11"/>
      <c r="O176" s="32"/>
      <c r="P176" s="32"/>
      <c r="Q176" s="32"/>
      <c r="R176" s="32"/>
      <c r="S176" s="32"/>
      <c r="T176" s="32"/>
      <c r="U176" s="32"/>
      <c r="V176" s="32"/>
      <c r="W176" s="32"/>
      <c r="X176" s="32"/>
      <c r="Y176" s="32"/>
      <c r="Z176" s="32"/>
      <c r="AA176" s="32"/>
      <c r="AB176" s="32"/>
      <c r="AC176" s="32"/>
      <c r="AD176" s="32"/>
      <c r="AE176" s="32"/>
      <c r="AF176" s="32"/>
      <c r="AG176" s="32"/>
    </row>
    <row r="177" spans="1:33" x14ac:dyDescent="0.25">
      <c r="A177" s="18" t="s">
        <v>298</v>
      </c>
      <c r="B177" s="19" t="s">
        <v>338</v>
      </c>
      <c r="C177" s="18" t="s">
        <v>97</v>
      </c>
      <c r="D177" s="18" t="s">
        <v>137</v>
      </c>
      <c r="E177" s="18" t="s">
        <v>138</v>
      </c>
      <c r="F177" s="49">
        <v>17.3</v>
      </c>
      <c r="G177" s="49">
        <v>16.7</v>
      </c>
      <c r="H177" s="18"/>
      <c r="I177" s="11" t="str">
        <f>LEFT(Tabel1[[#This Row],[Ruumi tüüp (TALO Tüüpruumide nimestik)]],2)</f>
        <v>23</v>
      </c>
      <c r="J177" s="22" t="s">
        <v>4</v>
      </c>
      <c r="K177" s="18" t="s">
        <v>10</v>
      </c>
      <c r="L177" s="11" t="str">
        <f>IFERROR(VLOOKUP(Tabel1[[#This Row],[Üürnik]],'Lepingu lisa'!$AW$3:$AX$22,2,FALSE),"")</f>
        <v/>
      </c>
      <c r="M177" s="11" t="str">
        <f>IFERROR(VLOOKUP(Tabel1[[#This Row],[Jaotus]],Tabelid!L:M,2,FALSE),"")</f>
        <v>NONE</v>
      </c>
      <c r="N177" s="11"/>
      <c r="O177" s="32"/>
      <c r="P177" s="32"/>
      <c r="Q177" s="32"/>
      <c r="R177" s="32"/>
      <c r="S177" s="32"/>
      <c r="T177" s="32"/>
      <c r="U177" s="32"/>
      <c r="V177" s="32"/>
      <c r="W177" s="32"/>
      <c r="X177" s="32"/>
      <c r="Y177" s="32"/>
      <c r="Z177" s="32"/>
      <c r="AA177" s="32"/>
      <c r="AB177" s="32"/>
      <c r="AC177" s="32"/>
      <c r="AD177" s="32"/>
      <c r="AE177" s="32"/>
      <c r="AF177" s="32"/>
      <c r="AG177" s="32"/>
    </row>
    <row r="178" spans="1:33" x14ac:dyDescent="0.25">
      <c r="A178" s="18" t="s">
        <v>298</v>
      </c>
      <c r="B178" s="19" t="s">
        <v>339</v>
      </c>
      <c r="C178" s="18" t="s">
        <v>97</v>
      </c>
      <c r="D178" s="18" t="s">
        <v>230</v>
      </c>
      <c r="E178" s="18" t="s">
        <v>231</v>
      </c>
      <c r="F178" s="49">
        <v>16.600000000000001</v>
      </c>
      <c r="G178" s="49">
        <v>15.8</v>
      </c>
      <c r="H178" s="18"/>
      <c r="I178" s="11" t="str">
        <f>LEFT(Tabel1[[#This Row],[Ruumi tüüp (TALO Tüüpruumide nimestik)]],2)</f>
        <v>75</v>
      </c>
      <c r="J178" s="22" t="s">
        <v>4</v>
      </c>
      <c r="K178" s="18" t="s">
        <v>10</v>
      </c>
      <c r="L178" s="11" t="str">
        <f>IFERROR(VLOOKUP(Tabel1[[#This Row],[Üürnik]],'Lepingu lisa'!$AW$3:$AX$22,2,FALSE),"")</f>
        <v/>
      </c>
      <c r="M178" s="11" t="str">
        <f>IFERROR(VLOOKUP(Tabel1[[#This Row],[Jaotus]],Tabelid!L:M,2,FALSE),"")</f>
        <v>NONE</v>
      </c>
      <c r="N178" s="11"/>
      <c r="O178" s="32"/>
      <c r="P178" s="32"/>
      <c r="Q178" s="32"/>
      <c r="R178" s="32"/>
      <c r="S178" s="32"/>
      <c r="T178" s="32"/>
      <c r="U178" s="32"/>
      <c r="V178" s="32"/>
      <c r="W178" s="32"/>
      <c r="X178" s="32"/>
      <c r="Y178" s="32"/>
      <c r="Z178" s="32"/>
      <c r="AA178" s="32"/>
      <c r="AB178" s="32"/>
      <c r="AC178" s="32"/>
      <c r="AD178" s="32"/>
      <c r="AE178" s="32"/>
      <c r="AF178" s="32"/>
      <c r="AG178" s="32"/>
    </row>
    <row r="179" spans="1:33" x14ac:dyDescent="0.25">
      <c r="A179" s="18" t="s">
        <v>298</v>
      </c>
      <c r="B179" s="19" t="s">
        <v>340</v>
      </c>
      <c r="C179" s="18" t="s">
        <v>97</v>
      </c>
      <c r="D179" s="18" t="s">
        <v>140</v>
      </c>
      <c r="E179" s="18" t="s">
        <v>141</v>
      </c>
      <c r="F179" s="49">
        <v>42.8</v>
      </c>
      <c r="G179" s="49">
        <v>41.5</v>
      </c>
      <c r="H179" s="18"/>
      <c r="I179" s="11" t="str">
        <f>LEFT(Tabel1[[#This Row],[Ruumi tüüp (TALO Tüüpruumide nimestik)]],2)</f>
        <v>21</v>
      </c>
      <c r="J179" s="22" t="s">
        <v>4</v>
      </c>
      <c r="K179" s="18" t="s">
        <v>10</v>
      </c>
      <c r="L179" s="11" t="str">
        <f>IFERROR(VLOOKUP(Tabel1[[#This Row],[Üürnik]],'Lepingu lisa'!$AW$3:$AX$22,2,FALSE),"")</f>
        <v/>
      </c>
      <c r="M179" s="11" t="str">
        <f>IFERROR(VLOOKUP(Tabel1[[#This Row],[Jaotus]],Tabelid!L:M,2,FALSE),"")</f>
        <v>NONE</v>
      </c>
      <c r="N179" s="11"/>
      <c r="O179" s="32"/>
      <c r="P179" s="32"/>
      <c r="Q179" s="32"/>
      <c r="R179" s="32"/>
      <c r="S179" s="32"/>
      <c r="T179" s="32"/>
      <c r="U179" s="32"/>
      <c r="V179" s="32"/>
      <c r="W179" s="32"/>
      <c r="X179" s="32"/>
      <c r="Y179" s="32"/>
      <c r="Z179" s="32"/>
      <c r="AA179" s="32"/>
      <c r="AB179" s="32"/>
      <c r="AC179" s="32"/>
      <c r="AD179" s="32"/>
      <c r="AE179" s="32"/>
      <c r="AF179" s="32"/>
      <c r="AG179" s="32"/>
    </row>
    <row r="180" spans="1:33" x14ac:dyDescent="0.25">
      <c r="A180" s="18" t="s">
        <v>298</v>
      </c>
      <c r="B180" s="19" t="s">
        <v>341</v>
      </c>
      <c r="C180" s="18" t="s">
        <v>97</v>
      </c>
      <c r="D180" s="18" t="s">
        <v>148</v>
      </c>
      <c r="E180" s="18" t="s">
        <v>149</v>
      </c>
      <c r="F180" s="49">
        <v>16.899999999999999</v>
      </c>
      <c r="G180" s="49">
        <v>16</v>
      </c>
      <c r="H180" s="18"/>
      <c r="I180" s="11" t="str">
        <f>LEFT(Tabel1[[#This Row],[Ruumi tüüp (TALO Tüüpruumide nimestik)]],2)</f>
        <v>51</v>
      </c>
      <c r="J180" s="22" t="s">
        <v>4</v>
      </c>
      <c r="K180" s="18" t="s">
        <v>10</v>
      </c>
      <c r="L180" s="11" t="str">
        <f>IFERROR(VLOOKUP(Tabel1[[#This Row],[Üürnik]],'Lepingu lisa'!$AW$3:$AX$22,2,FALSE),"")</f>
        <v/>
      </c>
      <c r="M180" s="11" t="str">
        <f>IFERROR(VLOOKUP(Tabel1[[#This Row],[Jaotus]],Tabelid!L:M,2,FALSE),"")</f>
        <v>NONE</v>
      </c>
      <c r="N180" s="11"/>
      <c r="O180" s="32"/>
      <c r="P180" s="32"/>
      <c r="Q180" s="32"/>
      <c r="R180" s="32"/>
      <c r="S180" s="32"/>
      <c r="T180" s="32"/>
      <c r="U180" s="32"/>
      <c r="V180" s="32"/>
      <c r="W180" s="32"/>
      <c r="X180" s="32"/>
      <c r="Y180" s="32"/>
      <c r="Z180" s="32"/>
      <c r="AA180" s="32"/>
      <c r="AB180" s="32"/>
      <c r="AC180" s="32"/>
      <c r="AD180" s="32"/>
      <c r="AE180" s="32"/>
      <c r="AF180" s="32"/>
      <c r="AG180" s="32"/>
    </row>
    <row r="181" spans="1:33" x14ac:dyDescent="0.25">
      <c r="A181" s="18" t="s">
        <v>298</v>
      </c>
      <c r="B181" s="19" t="s">
        <v>342</v>
      </c>
      <c r="C181" s="18" t="s">
        <v>97</v>
      </c>
      <c r="D181" s="18" t="s">
        <v>343</v>
      </c>
      <c r="E181" s="18" t="s">
        <v>344</v>
      </c>
      <c r="F181" s="49">
        <v>182</v>
      </c>
      <c r="G181" s="49">
        <v>180.5</v>
      </c>
      <c r="H181" s="18" t="s">
        <v>216</v>
      </c>
      <c r="I181" s="11" t="str">
        <f>LEFT(Tabel1[[#This Row],[Ruumi tüüp (TALO Tüüpruumide nimestik)]],2)</f>
        <v>89</v>
      </c>
      <c r="J181" s="22" t="s">
        <v>184</v>
      </c>
      <c r="K181" s="18"/>
      <c r="L181" s="11" t="str">
        <f>IFERROR(VLOOKUP(Tabel1[[#This Row],[Üürnik]],'Lepingu lisa'!$AW$3:$AX$22,2,FALSE),"")</f>
        <v/>
      </c>
      <c r="M181" s="11" t="str">
        <f>IFERROR(VLOOKUP(Tabel1[[#This Row],[Jaotus]],Tabelid!L:M,2,FALSE),"")</f>
        <v>MUU_BUILDING</v>
      </c>
      <c r="N181" s="11"/>
      <c r="O181" s="32">
        <v>1</v>
      </c>
      <c r="P181" s="32">
        <v>0</v>
      </c>
      <c r="Q181" s="32">
        <v>1</v>
      </c>
      <c r="R181" s="32">
        <v>0</v>
      </c>
      <c r="S181" s="32"/>
      <c r="T181" s="32"/>
      <c r="U181" s="32"/>
      <c r="V181" s="32"/>
      <c r="W181" s="32"/>
      <c r="X181" s="32"/>
      <c r="Y181" s="32"/>
      <c r="Z181" s="32"/>
      <c r="AA181" s="32"/>
      <c r="AB181" s="32"/>
      <c r="AC181" s="32"/>
      <c r="AD181" s="32"/>
      <c r="AE181" s="32"/>
      <c r="AF181" s="32"/>
      <c r="AG181" s="32"/>
    </row>
    <row r="182" spans="1:33" x14ac:dyDescent="0.25">
      <c r="A182" s="18" t="s">
        <v>345</v>
      </c>
      <c r="B182" s="19" t="s">
        <v>346</v>
      </c>
      <c r="C182" s="18" t="s">
        <v>97</v>
      </c>
      <c r="D182" s="18" t="s">
        <v>98</v>
      </c>
      <c r="E182" s="18" t="s">
        <v>99</v>
      </c>
      <c r="F182" s="49">
        <v>73.8</v>
      </c>
      <c r="G182" s="49">
        <v>72.5</v>
      </c>
      <c r="H182" s="18"/>
      <c r="I182" s="11" t="str">
        <f>LEFT(Tabel1[[#This Row],[Ruumi tüüp (TALO Tüüpruumide nimestik)]],2)</f>
        <v>91</v>
      </c>
      <c r="J182" s="22" t="s">
        <v>124</v>
      </c>
      <c r="K182" s="18"/>
      <c r="L182" s="11" t="str">
        <f>IFERROR(VLOOKUP(Tabel1[[#This Row],[Üürnik]],'Lepingu lisa'!$AW$3:$AX$22,2,FALSE),"")</f>
        <v/>
      </c>
      <c r="M182" s="11" t="str">
        <f>IFERROR(VLOOKUP(Tabel1[[#This Row],[Jaotus]],Tabelid!L:M,2,FALSE),"")</f>
        <v>FLOOR</v>
      </c>
      <c r="N182" s="11"/>
      <c r="O182" s="32"/>
      <c r="P182" s="32"/>
      <c r="Q182" s="32"/>
      <c r="R182" s="32"/>
      <c r="S182" s="32"/>
      <c r="T182" s="32"/>
      <c r="U182" s="32"/>
      <c r="V182" s="32"/>
      <c r="W182" s="32"/>
      <c r="X182" s="32"/>
      <c r="Y182" s="32"/>
      <c r="Z182" s="32"/>
      <c r="AA182" s="32"/>
      <c r="AB182" s="32"/>
      <c r="AC182" s="32"/>
      <c r="AD182" s="32"/>
      <c r="AE182" s="32"/>
      <c r="AF182" s="32"/>
      <c r="AG182" s="32"/>
    </row>
    <row r="183" spans="1:33" x14ac:dyDescent="0.25">
      <c r="A183" s="18" t="s">
        <v>345</v>
      </c>
      <c r="B183" s="19" t="s">
        <v>347</v>
      </c>
      <c r="C183" s="18" t="s">
        <v>103</v>
      </c>
      <c r="D183" s="18" t="s">
        <v>107</v>
      </c>
      <c r="E183" s="18" t="s">
        <v>105</v>
      </c>
      <c r="F183" s="49">
        <v>4</v>
      </c>
      <c r="G183" s="49">
        <v>4</v>
      </c>
      <c r="H183" s="18"/>
      <c r="I183" s="11" t="str">
        <f>LEFT(Tabel1[[#This Row],[Ruumi tüüp (TALO Tüüpruumide nimestik)]],2)</f>
        <v>92</v>
      </c>
      <c r="J183" s="22"/>
      <c r="K183" s="18"/>
      <c r="L183" s="11" t="str">
        <f>IFERROR(VLOOKUP(Tabel1[[#This Row],[Üürnik]],'Lepingu lisa'!$AW$3:$AX$22,2,FALSE),"")</f>
        <v/>
      </c>
      <c r="M183" s="11" t="str">
        <f>IFERROR(VLOOKUP(Tabel1[[#This Row],[Jaotus]],Tabelid!L:M,2,FALSE),"")</f>
        <v/>
      </c>
      <c r="N183" s="11"/>
      <c r="O183" s="32"/>
      <c r="P183" s="32"/>
      <c r="Q183" s="32"/>
      <c r="R183" s="32"/>
      <c r="S183" s="32"/>
      <c r="T183" s="32"/>
      <c r="U183" s="32"/>
      <c r="V183" s="32"/>
      <c r="W183" s="32"/>
      <c r="X183" s="32"/>
      <c r="Y183" s="32"/>
      <c r="Z183" s="32"/>
      <c r="AA183" s="32"/>
      <c r="AB183" s="32"/>
      <c r="AC183" s="32"/>
      <c r="AD183" s="32"/>
      <c r="AE183" s="32"/>
      <c r="AF183" s="32"/>
      <c r="AG183" s="32"/>
    </row>
    <row r="184" spans="1:33" x14ac:dyDescent="0.25">
      <c r="A184" s="18" t="s">
        <v>345</v>
      </c>
      <c r="B184" s="19" t="s">
        <v>348</v>
      </c>
      <c r="C184" s="18" t="s">
        <v>103</v>
      </c>
      <c r="D184" s="18" t="s">
        <v>104</v>
      </c>
      <c r="E184" s="18" t="s">
        <v>105</v>
      </c>
      <c r="F184" s="49">
        <v>11.1</v>
      </c>
      <c r="G184" s="49">
        <v>11.1</v>
      </c>
      <c r="H184" s="18"/>
      <c r="I184" s="11" t="str">
        <f>LEFT(Tabel1[[#This Row],[Ruumi tüüp (TALO Tüüpruumide nimestik)]],2)</f>
        <v>92</v>
      </c>
      <c r="J184" s="22"/>
      <c r="K184" s="18"/>
      <c r="L184" s="11" t="str">
        <f>IFERROR(VLOOKUP(Tabel1[[#This Row],[Üürnik]],'Lepingu lisa'!$AW$3:$AX$22,2,FALSE),"")</f>
        <v/>
      </c>
      <c r="M184" s="11" t="str">
        <f>IFERROR(VLOOKUP(Tabel1[[#This Row],[Jaotus]],Tabelid!L:M,2,FALSE),"")</f>
        <v/>
      </c>
      <c r="N184" s="11"/>
      <c r="O184" s="32"/>
      <c r="P184" s="32"/>
      <c r="Q184" s="32"/>
      <c r="R184" s="32"/>
      <c r="S184" s="32"/>
      <c r="T184" s="32"/>
      <c r="U184" s="32"/>
      <c r="V184" s="32"/>
      <c r="W184" s="32"/>
      <c r="X184" s="32"/>
      <c r="Y184" s="32"/>
      <c r="Z184" s="32"/>
      <c r="AA184" s="32"/>
      <c r="AB184" s="32"/>
      <c r="AC184" s="32"/>
      <c r="AD184" s="32"/>
      <c r="AE184" s="32"/>
      <c r="AF184" s="32"/>
      <c r="AG184" s="32"/>
    </row>
    <row r="185" spans="1:33" x14ac:dyDescent="0.25">
      <c r="A185" s="18" t="s">
        <v>345</v>
      </c>
      <c r="B185" s="19" t="s">
        <v>349</v>
      </c>
      <c r="C185" s="18" t="s">
        <v>97</v>
      </c>
      <c r="D185" s="18" t="s">
        <v>140</v>
      </c>
      <c r="E185" s="18" t="s">
        <v>141</v>
      </c>
      <c r="F185" s="49">
        <v>26.6</v>
      </c>
      <c r="G185" s="49">
        <v>25.9</v>
      </c>
      <c r="H185" s="18"/>
      <c r="I185" s="11" t="str">
        <f>LEFT(Tabel1[[#This Row],[Ruumi tüüp (TALO Tüüpruumide nimestik)]],2)</f>
        <v>21</v>
      </c>
      <c r="J185" s="22" t="s">
        <v>4</v>
      </c>
      <c r="K185" s="18" t="s">
        <v>10</v>
      </c>
      <c r="L185" s="11" t="str">
        <f>IFERROR(VLOOKUP(Tabel1[[#This Row],[Üürnik]],'Lepingu lisa'!$AW$3:$AX$22,2,FALSE),"")</f>
        <v/>
      </c>
      <c r="M185" s="11" t="str">
        <f>IFERROR(VLOOKUP(Tabel1[[#This Row],[Jaotus]],Tabelid!L:M,2,FALSE),"")</f>
        <v>NONE</v>
      </c>
      <c r="N185" s="11"/>
      <c r="O185" s="32"/>
      <c r="P185" s="32"/>
      <c r="Q185" s="32"/>
      <c r="R185" s="32"/>
      <c r="S185" s="32"/>
      <c r="T185" s="32"/>
      <c r="U185" s="32"/>
      <c r="V185" s="32"/>
      <c r="W185" s="32"/>
      <c r="X185" s="32"/>
      <c r="Y185" s="32"/>
      <c r="Z185" s="32"/>
      <c r="AA185" s="32"/>
      <c r="AB185" s="32"/>
      <c r="AC185" s="32"/>
      <c r="AD185" s="32"/>
      <c r="AE185" s="32"/>
      <c r="AF185" s="32"/>
      <c r="AG185" s="32"/>
    </row>
    <row r="186" spans="1:33" x14ac:dyDescent="0.25">
      <c r="A186" s="18" t="s">
        <v>345</v>
      </c>
      <c r="B186" s="19" t="s">
        <v>350</v>
      </c>
      <c r="C186" s="18" t="s">
        <v>97</v>
      </c>
      <c r="D186" s="18" t="s">
        <v>98</v>
      </c>
      <c r="E186" s="18" t="s">
        <v>99</v>
      </c>
      <c r="F186" s="49">
        <v>192.5</v>
      </c>
      <c r="G186" s="49">
        <v>182</v>
      </c>
      <c r="H186" s="18"/>
      <c r="I186" s="11" t="str">
        <f>LEFT(Tabel1[[#This Row],[Ruumi tüüp (TALO Tüüpruumide nimestik)]],2)</f>
        <v>91</v>
      </c>
      <c r="J186" s="22" t="s">
        <v>124</v>
      </c>
      <c r="K186" s="18"/>
      <c r="L186" s="11" t="str">
        <f>IFERROR(VLOOKUP(Tabel1[[#This Row],[Üürnik]],'Lepingu lisa'!$AW$3:$AX$22,2,FALSE),"")</f>
        <v/>
      </c>
      <c r="M186" s="11" t="str">
        <f>IFERROR(VLOOKUP(Tabel1[[#This Row],[Jaotus]],Tabelid!L:M,2,FALSE),"")</f>
        <v>FLOOR</v>
      </c>
      <c r="N186" s="11"/>
      <c r="O186" s="32"/>
      <c r="P186" s="32"/>
      <c r="Q186" s="32"/>
      <c r="R186" s="32"/>
      <c r="S186" s="32"/>
      <c r="T186" s="32"/>
      <c r="U186" s="32"/>
      <c r="V186" s="32"/>
      <c r="W186" s="32"/>
      <c r="X186" s="32"/>
      <c r="Y186" s="32"/>
      <c r="Z186" s="32"/>
      <c r="AA186" s="32"/>
      <c r="AB186" s="32"/>
      <c r="AC186" s="32"/>
      <c r="AD186" s="32"/>
      <c r="AE186" s="32"/>
      <c r="AF186" s="32"/>
      <c r="AG186" s="32"/>
    </row>
    <row r="187" spans="1:33" x14ac:dyDescent="0.25">
      <c r="A187" s="18" t="s">
        <v>345</v>
      </c>
      <c r="B187" s="19" t="s">
        <v>351</v>
      </c>
      <c r="C187" s="18" t="s">
        <v>97</v>
      </c>
      <c r="D187" s="18" t="s">
        <v>222</v>
      </c>
      <c r="E187" s="18" t="s">
        <v>141</v>
      </c>
      <c r="F187" s="49">
        <v>12</v>
      </c>
      <c r="G187" s="49">
        <v>11.1</v>
      </c>
      <c r="H187" s="18"/>
      <c r="I187" s="11" t="str">
        <f>LEFT(Tabel1[[#This Row],[Ruumi tüüp (TALO Tüüpruumide nimestik)]],2)</f>
        <v>21</v>
      </c>
      <c r="J187" s="22" t="s">
        <v>4</v>
      </c>
      <c r="K187" s="18" t="s">
        <v>10</v>
      </c>
      <c r="L187" s="11" t="str">
        <f>IFERROR(VLOOKUP(Tabel1[[#This Row],[Üürnik]],'Lepingu lisa'!$AW$3:$AX$22,2,FALSE),"")</f>
        <v/>
      </c>
      <c r="M187" s="11" t="str">
        <f>IFERROR(VLOOKUP(Tabel1[[#This Row],[Jaotus]],Tabelid!L:M,2,FALSE),"")</f>
        <v>NONE</v>
      </c>
      <c r="N187" s="11"/>
      <c r="O187" s="32"/>
      <c r="P187" s="32"/>
      <c r="Q187" s="32"/>
      <c r="R187" s="32"/>
      <c r="S187" s="32"/>
      <c r="T187" s="32"/>
      <c r="U187" s="32"/>
      <c r="V187" s="32"/>
      <c r="W187" s="32"/>
      <c r="X187" s="32"/>
      <c r="Y187" s="32"/>
      <c r="Z187" s="32"/>
      <c r="AA187" s="32"/>
      <c r="AB187" s="32"/>
      <c r="AC187" s="32"/>
      <c r="AD187" s="32"/>
      <c r="AE187" s="32"/>
      <c r="AF187" s="32"/>
      <c r="AG187" s="32"/>
    </row>
    <row r="188" spans="1:33" x14ac:dyDescent="0.25">
      <c r="A188" s="18" t="s">
        <v>345</v>
      </c>
      <c r="B188" s="19" t="s">
        <v>352</v>
      </c>
      <c r="C188" s="18" t="s">
        <v>97</v>
      </c>
      <c r="D188" s="18" t="s">
        <v>222</v>
      </c>
      <c r="E188" s="18" t="s">
        <v>141</v>
      </c>
      <c r="F188" s="49">
        <v>12.5</v>
      </c>
      <c r="G188" s="49">
        <v>11.8</v>
      </c>
      <c r="H188" s="18"/>
      <c r="I188" s="11" t="str">
        <f>LEFT(Tabel1[[#This Row],[Ruumi tüüp (TALO Tüüpruumide nimestik)]],2)</f>
        <v>21</v>
      </c>
      <c r="J188" s="22" t="s">
        <v>4</v>
      </c>
      <c r="K188" s="18" t="s">
        <v>10</v>
      </c>
      <c r="L188" s="11" t="str">
        <f>IFERROR(VLOOKUP(Tabel1[[#This Row],[Üürnik]],'Lepingu lisa'!$AW$3:$AX$22,2,FALSE),"")</f>
        <v/>
      </c>
      <c r="M188" s="11" t="str">
        <f>IFERROR(VLOOKUP(Tabel1[[#This Row],[Jaotus]],Tabelid!L:M,2,FALSE),"")</f>
        <v>NONE</v>
      </c>
      <c r="N188" s="11"/>
      <c r="O188" s="32"/>
      <c r="P188" s="32"/>
      <c r="Q188" s="32"/>
      <c r="R188" s="32"/>
      <c r="S188" s="32"/>
      <c r="T188" s="32"/>
      <c r="U188" s="32"/>
      <c r="V188" s="32"/>
      <c r="W188" s="32"/>
      <c r="X188" s="32"/>
      <c r="Y188" s="32"/>
      <c r="Z188" s="32"/>
      <c r="AA188" s="32"/>
      <c r="AB188" s="32"/>
      <c r="AC188" s="32"/>
      <c r="AD188" s="32"/>
      <c r="AE188" s="32"/>
      <c r="AF188" s="32"/>
      <c r="AG188" s="32"/>
    </row>
    <row r="189" spans="1:33" x14ac:dyDescent="0.25">
      <c r="A189" s="18" t="s">
        <v>345</v>
      </c>
      <c r="B189" s="19" t="s">
        <v>353</v>
      </c>
      <c r="C189" s="18" t="s">
        <v>97</v>
      </c>
      <c r="D189" s="18" t="s">
        <v>222</v>
      </c>
      <c r="E189" s="18" t="s">
        <v>141</v>
      </c>
      <c r="F189" s="49">
        <v>12.9</v>
      </c>
      <c r="G189" s="49">
        <v>12.3</v>
      </c>
      <c r="H189" s="18"/>
      <c r="I189" s="11" t="str">
        <f>LEFT(Tabel1[[#This Row],[Ruumi tüüp (TALO Tüüpruumide nimestik)]],2)</f>
        <v>21</v>
      </c>
      <c r="J189" s="22" t="s">
        <v>4</v>
      </c>
      <c r="K189" s="18" t="s">
        <v>10</v>
      </c>
      <c r="L189" s="11" t="str">
        <f>IFERROR(VLOOKUP(Tabel1[[#This Row],[Üürnik]],'Lepingu lisa'!$AW$3:$AX$22,2,FALSE),"")</f>
        <v/>
      </c>
      <c r="M189" s="11" t="str">
        <f>IFERROR(VLOOKUP(Tabel1[[#This Row],[Jaotus]],Tabelid!L:M,2,FALSE),"")</f>
        <v>NONE</v>
      </c>
      <c r="N189" s="11"/>
      <c r="O189" s="32"/>
      <c r="P189" s="32"/>
      <c r="Q189" s="32"/>
      <c r="R189" s="32"/>
      <c r="S189" s="32"/>
      <c r="T189" s="32"/>
      <c r="U189" s="32"/>
      <c r="V189" s="32"/>
      <c r="W189" s="32"/>
      <c r="X189" s="32"/>
      <c r="Y189" s="32"/>
      <c r="Z189" s="32"/>
      <c r="AA189" s="32"/>
      <c r="AB189" s="32"/>
      <c r="AC189" s="32"/>
      <c r="AD189" s="32"/>
      <c r="AE189" s="32"/>
      <c r="AF189" s="32"/>
      <c r="AG189" s="32"/>
    </row>
    <row r="190" spans="1:33" x14ac:dyDescent="0.25">
      <c r="A190" s="18" t="s">
        <v>345</v>
      </c>
      <c r="B190" s="19" t="s">
        <v>354</v>
      </c>
      <c r="C190" s="18" t="s">
        <v>109</v>
      </c>
      <c r="D190" s="18" t="s">
        <v>190</v>
      </c>
      <c r="E190" s="18" t="s">
        <v>111</v>
      </c>
      <c r="F190" s="49">
        <v>5.9</v>
      </c>
      <c r="G190" s="49">
        <v>5.9</v>
      </c>
      <c r="H190" s="18"/>
      <c r="I190" s="11" t="str">
        <f>LEFT(Tabel1[[#This Row],[Ruumi tüüp (TALO Tüüpruumide nimestik)]],2)</f>
        <v>97</v>
      </c>
      <c r="J190" s="22"/>
      <c r="K190" s="18"/>
      <c r="L190" s="11" t="str">
        <f>IFERROR(VLOOKUP(Tabel1[[#This Row],[Üürnik]],'Lepingu lisa'!$AW$3:$AX$22,2,FALSE),"")</f>
        <v/>
      </c>
      <c r="M190" s="11" t="str">
        <f>IFERROR(VLOOKUP(Tabel1[[#This Row],[Jaotus]],Tabelid!L:M,2,FALSE),"")</f>
        <v/>
      </c>
      <c r="N190" s="11"/>
      <c r="O190" s="32"/>
      <c r="P190" s="32"/>
      <c r="Q190" s="32"/>
      <c r="R190" s="32"/>
      <c r="S190" s="32"/>
      <c r="T190" s="32"/>
      <c r="U190" s="32"/>
      <c r="V190" s="32"/>
      <c r="W190" s="32"/>
      <c r="X190" s="32"/>
      <c r="Y190" s="32"/>
      <c r="Z190" s="32"/>
      <c r="AA190" s="32"/>
      <c r="AB190" s="32"/>
      <c r="AC190" s="32"/>
      <c r="AD190" s="32"/>
      <c r="AE190" s="32"/>
      <c r="AF190" s="32"/>
      <c r="AG190" s="32"/>
    </row>
    <row r="191" spans="1:33" x14ac:dyDescent="0.25">
      <c r="A191" s="18" t="s">
        <v>345</v>
      </c>
      <c r="B191" s="19" t="s">
        <v>355</v>
      </c>
      <c r="C191" s="18" t="s">
        <v>97</v>
      </c>
      <c r="D191" s="18" t="s">
        <v>131</v>
      </c>
      <c r="E191" s="18" t="s">
        <v>132</v>
      </c>
      <c r="F191" s="49">
        <v>5.7</v>
      </c>
      <c r="G191" s="49">
        <v>5.3</v>
      </c>
      <c r="H191" s="18"/>
      <c r="I191" s="11" t="str">
        <f>LEFT(Tabel1[[#This Row],[Ruumi tüüp (TALO Tüüpruumide nimestik)]],2)</f>
        <v>86</v>
      </c>
      <c r="J191" s="22" t="s">
        <v>124</v>
      </c>
      <c r="K191" s="18"/>
      <c r="L191" s="11" t="str">
        <f>IFERROR(VLOOKUP(Tabel1[[#This Row],[Üürnik]],'Lepingu lisa'!$AW$3:$AX$22,2,FALSE),"")</f>
        <v/>
      </c>
      <c r="M191" s="11" t="str">
        <f>IFERROR(VLOOKUP(Tabel1[[#This Row],[Jaotus]],Tabelid!L:M,2,FALSE),"")</f>
        <v>FLOOR</v>
      </c>
      <c r="N191" s="11"/>
      <c r="O191" s="32"/>
      <c r="P191" s="32"/>
      <c r="Q191" s="32"/>
      <c r="R191" s="32"/>
      <c r="S191" s="32"/>
      <c r="T191" s="32"/>
      <c r="U191" s="32"/>
      <c r="V191" s="32"/>
      <c r="W191" s="32"/>
      <c r="X191" s="32"/>
      <c r="Y191" s="32"/>
      <c r="Z191" s="32"/>
      <c r="AA191" s="32"/>
      <c r="AB191" s="32"/>
      <c r="AC191" s="32"/>
      <c r="AD191" s="32"/>
      <c r="AE191" s="32"/>
      <c r="AF191" s="32"/>
      <c r="AG191" s="32"/>
    </row>
    <row r="192" spans="1:33" x14ac:dyDescent="0.25">
      <c r="A192" s="18" t="s">
        <v>345</v>
      </c>
      <c r="B192" s="19" t="s">
        <v>356</v>
      </c>
      <c r="C192" s="18" t="s">
        <v>97</v>
      </c>
      <c r="D192" s="18" t="s">
        <v>98</v>
      </c>
      <c r="E192" s="18" t="s">
        <v>99</v>
      </c>
      <c r="F192" s="49">
        <v>11.8</v>
      </c>
      <c r="G192" s="49">
        <v>11.7</v>
      </c>
      <c r="H192" s="18"/>
      <c r="I192" s="11" t="str">
        <f>LEFT(Tabel1[[#This Row],[Ruumi tüüp (TALO Tüüpruumide nimestik)]],2)</f>
        <v>91</v>
      </c>
      <c r="J192" s="22" t="s">
        <v>124</v>
      </c>
      <c r="K192" s="18"/>
      <c r="L192" s="11" t="str">
        <f>IFERROR(VLOOKUP(Tabel1[[#This Row],[Üürnik]],'Lepingu lisa'!$AW$3:$AX$22,2,FALSE),"")</f>
        <v/>
      </c>
      <c r="M192" s="11" t="str">
        <f>IFERROR(VLOOKUP(Tabel1[[#This Row],[Jaotus]],Tabelid!L:M,2,FALSE),"")</f>
        <v>FLOOR</v>
      </c>
      <c r="N192" s="11"/>
      <c r="O192" s="32"/>
      <c r="P192" s="32"/>
      <c r="Q192" s="32"/>
      <c r="R192" s="32"/>
      <c r="S192" s="32"/>
      <c r="T192" s="32"/>
      <c r="U192" s="32"/>
      <c r="V192" s="32"/>
      <c r="W192" s="32"/>
      <c r="X192" s="32"/>
      <c r="Y192" s="32"/>
      <c r="Z192" s="32"/>
      <c r="AA192" s="32"/>
      <c r="AB192" s="32"/>
      <c r="AC192" s="32"/>
      <c r="AD192" s="32"/>
      <c r="AE192" s="32"/>
      <c r="AF192" s="32"/>
      <c r="AG192" s="32"/>
    </row>
    <row r="193" spans="1:33" x14ac:dyDescent="0.25">
      <c r="A193" s="18" t="s">
        <v>345</v>
      </c>
      <c r="B193" s="19" t="s">
        <v>357</v>
      </c>
      <c r="C193" s="18" t="s">
        <v>97</v>
      </c>
      <c r="D193" s="18" t="s">
        <v>119</v>
      </c>
      <c r="E193" s="18" t="s">
        <v>120</v>
      </c>
      <c r="F193" s="49">
        <v>3</v>
      </c>
      <c r="G193" s="49">
        <v>2.8</v>
      </c>
      <c r="H193" s="18"/>
      <c r="I193" s="11" t="str">
        <f>LEFT(Tabel1[[#This Row],[Ruumi tüüp (TALO Tüüpruumide nimestik)]],2)</f>
        <v>73</v>
      </c>
      <c r="J193" s="22" t="s">
        <v>124</v>
      </c>
      <c r="K193" s="18"/>
      <c r="L193" s="11" t="str">
        <f>IFERROR(VLOOKUP(Tabel1[[#This Row],[Üürnik]],'Lepingu lisa'!$AW$3:$AX$22,2,FALSE),"")</f>
        <v/>
      </c>
      <c r="M193" s="11" t="str">
        <f>IFERROR(VLOOKUP(Tabel1[[#This Row],[Jaotus]],Tabelid!L:M,2,FALSE),"")</f>
        <v>FLOOR</v>
      </c>
      <c r="N193" s="11"/>
      <c r="O193" s="32"/>
      <c r="P193" s="32"/>
      <c r="Q193" s="32"/>
      <c r="R193" s="32"/>
      <c r="S193" s="32"/>
      <c r="T193" s="32"/>
      <c r="U193" s="32"/>
      <c r="V193" s="32"/>
      <c r="W193" s="32"/>
      <c r="X193" s="32"/>
      <c r="Y193" s="32"/>
      <c r="Z193" s="32"/>
      <c r="AA193" s="32"/>
      <c r="AB193" s="32"/>
      <c r="AC193" s="32"/>
      <c r="AD193" s="32"/>
      <c r="AE193" s="32"/>
      <c r="AF193" s="32"/>
      <c r="AG193" s="32"/>
    </row>
    <row r="194" spans="1:33" x14ac:dyDescent="0.25">
      <c r="A194" s="18" t="s">
        <v>345</v>
      </c>
      <c r="B194" s="19" t="s">
        <v>358</v>
      </c>
      <c r="C194" s="18" t="s">
        <v>97</v>
      </c>
      <c r="D194" s="18" t="s">
        <v>119</v>
      </c>
      <c r="E194" s="18" t="s">
        <v>120</v>
      </c>
      <c r="F194" s="49">
        <v>3</v>
      </c>
      <c r="G194" s="49">
        <v>2.6</v>
      </c>
      <c r="H194" s="18"/>
      <c r="I194" s="11" t="str">
        <f>LEFT(Tabel1[[#This Row],[Ruumi tüüp (TALO Tüüpruumide nimestik)]],2)</f>
        <v>73</v>
      </c>
      <c r="J194" s="22" t="s">
        <v>124</v>
      </c>
      <c r="K194" s="18"/>
      <c r="L194" s="11" t="str">
        <f>IFERROR(VLOOKUP(Tabel1[[#This Row],[Üürnik]],'Lepingu lisa'!$AW$3:$AX$22,2,FALSE),"")</f>
        <v/>
      </c>
      <c r="M194" s="11" t="str">
        <f>IFERROR(VLOOKUP(Tabel1[[#This Row],[Jaotus]],Tabelid!L:M,2,FALSE),"")</f>
        <v>FLOOR</v>
      </c>
      <c r="N194" s="11"/>
      <c r="O194" s="32"/>
      <c r="P194" s="32"/>
      <c r="Q194" s="32"/>
      <c r="R194" s="32"/>
      <c r="S194" s="32"/>
      <c r="T194" s="32"/>
      <c r="U194" s="32"/>
      <c r="V194" s="32"/>
      <c r="W194" s="32"/>
      <c r="X194" s="32"/>
      <c r="Y194" s="32"/>
      <c r="Z194" s="32"/>
      <c r="AA194" s="32"/>
      <c r="AB194" s="32"/>
      <c r="AC194" s="32"/>
      <c r="AD194" s="32"/>
      <c r="AE194" s="32"/>
      <c r="AF194" s="32"/>
      <c r="AG194" s="32"/>
    </row>
    <row r="195" spans="1:33" x14ac:dyDescent="0.25">
      <c r="A195" s="18" t="s">
        <v>345</v>
      </c>
      <c r="B195" s="19" t="s">
        <v>359</v>
      </c>
      <c r="C195" s="18" t="s">
        <v>97</v>
      </c>
      <c r="D195" s="18" t="s">
        <v>119</v>
      </c>
      <c r="E195" s="18" t="s">
        <v>120</v>
      </c>
      <c r="F195" s="49">
        <v>5.6</v>
      </c>
      <c r="G195" s="49">
        <v>4.9000000000000004</v>
      </c>
      <c r="H195" s="18"/>
      <c r="I195" s="11" t="str">
        <f>LEFT(Tabel1[[#This Row],[Ruumi tüüp (TALO Tüüpruumide nimestik)]],2)</f>
        <v>73</v>
      </c>
      <c r="J195" s="22" t="s">
        <v>124</v>
      </c>
      <c r="K195" s="18"/>
      <c r="L195" s="11" t="str">
        <f>IFERROR(VLOOKUP(Tabel1[[#This Row],[Üürnik]],'Lepingu lisa'!$AW$3:$AX$22,2,FALSE),"")</f>
        <v/>
      </c>
      <c r="M195" s="11" t="str">
        <f>IFERROR(VLOOKUP(Tabel1[[#This Row],[Jaotus]],Tabelid!L:M,2,FALSE),"")</f>
        <v>FLOOR</v>
      </c>
      <c r="N195" s="11"/>
      <c r="O195" s="32"/>
      <c r="P195" s="32"/>
      <c r="Q195" s="32"/>
      <c r="R195" s="32"/>
      <c r="S195" s="32"/>
      <c r="T195" s="32"/>
      <c r="U195" s="32"/>
      <c r="V195" s="32"/>
      <c r="W195" s="32"/>
      <c r="X195" s="32"/>
      <c r="Y195" s="32"/>
      <c r="Z195" s="32"/>
      <c r="AA195" s="32"/>
      <c r="AB195" s="32"/>
      <c r="AC195" s="32"/>
      <c r="AD195" s="32"/>
      <c r="AE195" s="32"/>
      <c r="AF195" s="32"/>
      <c r="AG195" s="32"/>
    </row>
    <row r="196" spans="1:33" x14ac:dyDescent="0.25">
      <c r="A196" s="18" t="s">
        <v>345</v>
      </c>
      <c r="B196" s="19" t="s">
        <v>360</v>
      </c>
      <c r="C196" s="18" t="s">
        <v>97</v>
      </c>
      <c r="D196" s="18" t="s">
        <v>230</v>
      </c>
      <c r="E196" s="18" t="s">
        <v>231</v>
      </c>
      <c r="F196" s="49">
        <v>47.3</v>
      </c>
      <c r="G196" s="49">
        <v>46.2</v>
      </c>
      <c r="H196" s="18"/>
      <c r="I196" s="11" t="str">
        <f>LEFT(Tabel1[[#This Row],[Ruumi tüüp (TALO Tüüpruumide nimestik)]],2)</f>
        <v>75</v>
      </c>
      <c r="J196" s="22" t="s">
        <v>124</v>
      </c>
      <c r="K196" s="18"/>
      <c r="L196" s="11" t="str">
        <f>IFERROR(VLOOKUP(Tabel1[[#This Row],[Üürnik]],'Lepingu lisa'!$AW$3:$AX$22,2,FALSE),"")</f>
        <v/>
      </c>
      <c r="M196" s="11" t="str">
        <f>IFERROR(VLOOKUP(Tabel1[[#This Row],[Jaotus]],Tabelid!L:M,2,FALSE),"")</f>
        <v>FLOOR</v>
      </c>
      <c r="N196" s="11"/>
      <c r="O196" s="32"/>
      <c r="P196" s="32"/>
      <c r="Q196" s="32"/>
      <c r="R196" s="32"/>
      <c r="S196" s="32"/>
      <c r="T196" s="32"/>
      <c r="U196" s="32"/>
      <c r="V196" s="32"/>
      <c r="W196" s="32"/>
      <c r="X196" s="32"/>
      <c r="Y196" s="32"/>
      <c r="Z196" s="32"/>
      <c r="AA196" s="32"/>
      <c r="AB196" s="32"/>
      <c r="AC196" s="32"/>
      <c r="AD196" s="32"/>
      <c r="AE196" s="32"/>
      <c r="AF196" s="32"/>
      <c r="AG196" s="32"/>
    </row>
    <row r="197" spans="1:33" x14ac:dyDescent="0.25">
      <c r="A197" s="18" t="s">
        <v>345</v>
      </c>
      <c r="B197" s="19" t="s">
        <v>361</v>
      </c>
      <c r="C197" s="18" t="s">
        <v>97</v>
      </c>
      <c r="D197" s="18" t="s">
        <v>140</v>
      </c>
      <c r="E197" s="18" t="s">
        <v>141</v>
      </c>
      <c r="F197" s="49">
        <v>25.6</v>
      </c>
      <c r="G197" s="49">
        <v>24.9</v>
      </c>
      <c r="H197" s="18"/>
      <c r="I197" s="11" t="str">
        <f>LEFT(Tabel1[[#This Row],[Ruumi tüüp (TALO Tüüpruumide nimestik)]],2)</f>
        <v>21</v>
      </c>
      <c r="J197" s="22" t="s">
        <v>4</v>
      </c>
      <c r="K197" s="18" t="s">
        <v>10</v>
      </c>
      <c r="L197" s="11" t="str">
        <f>IFERROR(VLOOKUP(Tabel1[[#This Row],[Üürnik]],'Lepingu lisa'!$AW$3:$AX$22,2,FALSE),"")</f>
        <v/>
      </c>
      <c r="M197" s="11" t="str">
        <f>IFERROR(VLOOKUP(Tabel1[[#This Row],[Jaotus]],Tabelid!L:M,2,FALSE),"")</f>
        <v>NONE</v>
      </c>
      <c r="N197" s="11"/>
      <c r="O197" s="32"/>
      <c r="P197" s="32"/>
      <c r="Q197" s="32"/>
      <c r="R197" s="32"/>
      <c r="S197" s="32"/>
      <c r="T197" s="32"/>
      <c r="U197" s="32"/>
      <c r="V197" s="32"/>
      <c r="W197" s="32"/>
      <c r="X197" s="32"/>
      <c r="Y197" s="32"/>
      <c r="Z197" s="32"/>
      <c r="AA197" s="32"/>
      <c r="AB197" s="32"/>
      <c r="AC197" s="32"/>
      <c r="AD197" s="32"/>
      <c r="AE197" s="32"/>
      <c r="AF197" s="32"/>
      <c r="AG197" s="32"/>
    </row>
    <row r="198" spans="1:33" x14ac:dyDescent="0.25">
      <c r="A198" s="18" t="s">
        <v>345</v>
      </c>
      <c r="B198" s="19" t="s">
        <v>362</v>
      </c>
      <c r="C198" s="18" t="s">
        <v>97</v>
      </c>
      <c r="D198" s="18" t="s">
        <v>140</v>
      </c>
      <c r="E198" s="18" t="s">
        <v>141</v>
      </c>
      <c r="F198" s="49">
        <v>17.3</v>
      </c>
      <c r="G198" s="49">
        <v>16.3</v>
      </c>
      <c r="H198" s="18"/>
      <c r="I198" s="11" t="str">
        <f>LEFT(Tabel1[[#This Row],[Ruumi tüüp (TALO Tüüpruumide nimestik)]],2)</f>
        <v>21</v>
      </c>
      <c r="J198" s="22" t="s">
        <v>4</v>
      </c>
      <c r="K198" s="18" t="s">
        <v>10</v>
      </c>
      <c r="L198" s="11" t="str">
        <f>IFERROR(VLOOKUP(Tabel1[[#This Row],[Üürnik]],'Lepingu lisa'!$AW$3:$AX$22,2,FALSE),"")</f>
        <v/>
      </c>
      <c r="M198" s="11" t="str">
        <f>IFERROR(VLOOKUP(Tabel1[[#This Row],[Jaotus]],Tabelid!L:M,2,FALSE),"")</f>
        <v>NONE</v>
      </c>
      <c r="N198" s="11"/>
      <c r="O198" s="32"/>
      <c r="P198" s="32"/>
      <c r="Q198" s="32"/>
      <c r="R198" s="32"/>
      <c r="S198" s="32"/>
      <c r="T198" s="32"/>
      <c r="U198" s="32"/>
      <c r="V198" s="32"/>
      <c r="W198" s="32"/>
      <c r="X198" s="32"/>
      <c r="Y198" s="32"/>
      <c r="Z198" s="32"/>
      <c r="AA198" s="32"/>
      <c r="AB198" s="32"/>
      <c r="AC198" s="32"/>
      <c r="AD198" s="32"/>
      <c r="AE198" s="32"/>
      <c r="AF198" s="32"/>
      <c r="AG198" s="32"/>
    </row>
    <row r="199" spans="1:33" x14ac:dyDescent="0.25">
      <c r="A199" s="18" t="s">
        <v>345</v>
      </c>
      <c r="B199" s="19" t="s">
        <v>363</v>
      </c>
      <c r="C199" s="18" t="s">
        <v>97</v>
      </c>
      <c r="D199" s="18" t="s">
        <v>140</v>
      </c>
      <c r="E199" s="18" t="s">
        <v>141</v>
      </c>
      <c r="F199" s="49">
        <v>24.9</v>
      </c>
      <c r="G199" s="49">
        <v>23.8</v>
      </c>
      <c r="H199" s="18"/>
      <c r="I199" s="11" t="str">
        <f>LEFT(Tabel1[[#This Row],[Ruumi tüüp (TALO Tüüpruumide nimestik)]],2)</f>
        <v>21</v>
      </c>
      <c r="J199" s="22" t="s">
        <v>4</v>
      </c>
      <c r="K199" s="18" t="s">
        <v>10</v>
      </c>
      <c r="L199" s="11" t="str">
        <f>IFERROR(VLOOKUP(Tabel1[[#This Row],[Üürnik]],'Lepingu lisa'!$AW$3:$AX$22,2,FALSE),"")</f>
        <v/>
      </c>
      <c r="M199" s="11" t="str">
        <f>IFERROR(VLOOKUP(Tabel1[[#This Row],[Jaotus]],Tabelid!L:M,2,FALSE),"")</f>
        <v>NONE</v>
      </c>
      <c r="N199" s="11"/>
      <c r="O199" s="32"/>
      <c r="P199" s="32"/>
      <c r="Q199" s="32"/>
      <c r="R199" s="32"/>
      <c r="S199" s="32"/>
      <c r="T199" s="32"/>
      <c r="U199" s="32"/>
      <c r="V199" s="32"/>
      <c r="W199" s="32"/>
      <c r="X199" s="32"/>
      <c r="Y199" s="32"/>
      <c r="Z199" s="32"/>
      <c r="AA199" s="32"/>
      <c r="AB199" s="32"/>
      <c r="AC199" s="32"/>
      <c r="AD199" s="32"/>
      <c r="AE199" s="32"/>
      <c r="AF199" s="32"/>
      <c r="AG199" s="32"/>
    </row>
    <row r="200" spans="1:33" x14ac:dyDescent="0.25">
      <c r="A200" s="18" t="s">
        <v>345</v>
      </c>
      <c r="B200" s="19" t="s">
        <v>364</v>
      </c>
      <c r="C200" s="18" t="s">
        <v>97</v>
      </c>
      <c r="D200" s="18" t="s">
        <v>148</v>
      </c>
      <c r="E200" s="18" t="s">
        <v>149</v>
      </c>
      <c r="F200" s="49">
        <v>26.1</v>
      </c>
      <c r="G200" s="49">
        <v>24.9</v>
      </c>
      <c r="H200" s="18"/>
      <c r="I200" s="11" t="str">
        <f>LEFT(Tabel1[[#This Row],[Ruumi tüüp (TALO Tüüpruumide nimestik)]],2)</f>
        <v>51</v>
      </c>
      <c r="J200" s="22" t="s">
        <v>124</v>
      </c>
      <c r="K200" s="18"/>
      <c r="L200" s="11" t="str">
        <f>IFERROR(VLOOKUP(Tabel1[[#This Row],[Üürnik]],'Lepingu lisa'!$AW$3:$AX$22,2,FALSE),"")</f>
        <v/>
      </c>
      <c r="M200" s="11" t="str">
        <f>IFERROR(VLOOKUP(Tabel1[[#This Row],[Jaotus]],Tabelid!L:M,2,FALSE),"")</f>
        <v>FLOOR</v>
      </c>
      <c r="N200" s="11"/>
      <c r="O200" s="32"/>
      <c r="P200" s="32"/>
      <c r="Q200" s="32"/>
      <c r="R200" s="32"/>
      <c r="S200" s="32"/>
      <c r="T200" s="32"/>
      <c r="U200" s="32"/>
      <c r="V200" s="32"/>
      <c r="W200" s="32"/>
      <c r="X200" s="32"/>
      <c r="Y200" s="32"/>
      <c r="Z200" s="32"/>
      <c r="AA200" s="32"/>
      <c r="AB200" s="32"/>
      <c r="AC200" s="32"/>
      <c r="AD200" s="32"/>
      <c r="AE200" s="32"/>
      <c r="AF200" s="32"/>
      <c r="AG200" s="32"/>
    </row>
    <row r="201" spans="1:33" x14ac:dyDescent="0.25">
      <c r="A201" s="18" t="s">
        <v>345</v>
      </c>
      <c r="B201" s="19" t="s">
        <v>365</v>
      </c>
      <c r="C201" s="18" t="s">
        <v>97</v>
      </c>
      <c r="D201" s="18" t="s">
        <v>119</v>
      </c>
      <c r="E201" s="18" t="s">
        <v>120</v>
      </c>
      <c r="F201" s="49">
        <v>2</v>
      </c>
      <c r="G201" s="49">
        <v>1.9</v>
      </c>
      <c r="H201" s="18"/>
      <c r="I201" s="11" t="str">
        <f>LEFT(Tabel1[[#This Row],[Ruumi tüüp (TALO Tüüpruumide nimestik)]],2)</f>
        <v>73</v>
      </c>
      <c r="J201" s="22" t="s">
        <v>124</v>
      </c>
      <c r="K201" s="18"/>
      <c r="L201" s="11" t="str">
        <f>IFERROR(VLOOKUP(Tabel1[[#This Row],[Üürnik]],'Lepingu lisa'!$AW$3:$AX$22,2,FALSE),"")</f>
        <v/>
      </c>
      <c r="M201" s="11" t="str">
        <f>IFERROR(VLOOKUP(Tabel1[[#This Row],[Jaotus]],Tabelid!L:M,2,FALSE),"")</f>
        <v>FLOOR</v>
      </c>
      <c r="N201" s="11"/>
      <c r="O201" s="32"/>
      <c r="P201" s="32"/>
      <c r="Q201" s="32"/>
      <c r="R201" s="32"/>
      <c r="S201" s="32"/>
      <c r="T201" s="32"/>
      <c r="U201" s="32"/>
      <c r="V201" s="32"/>
      <c r="W201" s="32"/>
      <c r="X201" s="32"/>
      <c r="Y201" s="32"/>
      <c r="Z201" s="32"/>
      <c r="AA201" s="32"/>
      <c r="AB201" s="32"/>
      <c r="AC201" s="32"/>
      <c r="AD201" s="32"/>
      <c r="AE201" s="32"/>
      <c r="AF201" s="32"/>
      <c r="AG201" s="32"/>
    </row>
    <row r="202" spans="1:33" x14ac:dyDescent="0.25">
      <c r="A202" s="18" t="s">
        <v>345</v>
      </c>
      <c r="B202" s="19" t="s">
        <v>366</v>
      </c>
      <c r="C202" s="18" t="s">
        <v>109</v>
      </c>
      <c r="D202" s="18" t="s">
        <v>110</v>
      </c>
      <c r="E202" s="18" t="s">
        <v>111</v>
      </c>
      <c r="F202" s="49">
        <v>2</v>
      </c>
      <c r="G202" s="49">
        <v>2</v>
      </c>
      <c r="H202" s="18"/>
      <c r="I202" s="11" t="str">
        <f>LEFT(Tabel1[[#This Row],[Ruumi tüüp (TALO Tüüpruumide nimestik)]],2)</f>
        <v>97</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x14ac:dyDescent="0.25">
      <c r="A203" s="18" t="s">
        <v>345</v>
      </c>
      <c r="B203" s="19" t="s">
        <v>367</v>
      </c>
      <c r="C203" s="18" t="s">
        <v>97</v>
      </c>
      <c r="D203" s="18" t="s">
        <v>222</v>
      </c>
      <c r="E203" s="18" t="s">
        <v>141</v>
      </c>
      <c r="F203" s="49">
        <v>18.5</v>
      </c>
      <c r="G203" s="49">
        <v>17.899999999999999</v>
      </c>
      <c r="H203" s="18"/>
      <c r="I203" s="11" t="str">
        <f>LEFT(Tabel1[[#This Row],[Ruumi tüüp (TALO Tüüpruumide nimestik)]],2)</f>
        <v>21</v>
      </c>
      <c r="J203" s="22" t="s">
        <v>4</v>
      </c>
      <c r="K203" s="18" t="s">
        <v>10</v>
      </c>
      <c r="L203" s="11" t="str">
        <f>IFERROR(VLOOKUP(Tabel1[[#This Row],[Üürnik]],'Lepingu lisa'!$AW$3:$AX$22,2,FALSE),"")</f>
        <v/>
      </c>
      <c r="M203" s="11" t="str">
        <f>IFERROR(VLOOKUP(Tabel1[[#This Row],[Jaotus]],Tabelid!L:M,2,FALSE),"")</f>
        <v>NONE</v>
      </c>
      <c r="N203" s="11"/>
      <c r="O203" s="32"/>
      <c r="P203" s="32"/>
      <c r="Q203" s="32"/>
      <c r="R203" s="32"/>
      <c r="S203" s="32"/>
      <c r="T203" s="32"/>
      <c r="U203" s="32"/>
      <c r="V203" s="32"/>
      <c r="W203" s="32"/>
      <c r="X203" s="32"/>
      <c r="Y203" s="32"/>
      <c r="Z203" s="32"/>
      <c r="AA203" s="32"/>
      <c r="AB203" s="32"/>
      <c r="AC203" s="32"/>
      <c r="AD203" s="32"/>
      <c r="AE203" s="32"/>
      <c r="AF203" s="32"/>
      <c r="AG203" s="32"/>
    </row>
    <row r="204" spans="1:33" x14ac:dyDescent="0.25">
      <c r="A204" s="18" t="s">
        <v>345</v>
      </c>
      <c r="B204" s="19" t="s">
        <v>368</v>
      </c>
      <c r="C204" s="18" t="s">
        <v>97</v>
      </c>
      <c r="D204" s="18" t="s">
        <v>222</v>
      </c>
      <c r="E204" s="18" t="s">
        <v>141</v>
      </c>
      <c r="F204" s="49">
        <v>30.8</v>
      </c>
      <c r="G204" s="49">
        <v>29.7</v>
      </c>
      <c r="H204" s="18"/>
      <c r="I204" s="11" t="str">
        <f>LEFT(Tabel1[[#This Row],[Ruumi tüüp (TALO Tüüpruumide nimestik)]],2)</f>
        <v>21</v>
      </c>
      <c r="J204" s="22" t="s">
        <v>4</v>
      </c>
      <c r="K204" s="18" t="s">
        <v>10</v>
      </c>
      <c r="L204" s="11" t="str">
        <f>IFERROR(VLOOKUP(Tabel1[[#This Row],[Üürnik]],'Lepingu lisa'!$AW$3:$AX$22,2,FALSE),"")</f>
        <v/>
      </c>
      <c r="M204" s="11" t="str">
        <f>IFERROR(VLOOKUP(Tabel1[[#This Row],[Jaotus]],Tabelid!L:M,2,FALSE),"")</f>
        <v>NONE</v>
      </c>
      <c r="N204" s="11"/>
      <c r="O204" s="32"/>
      <c r="P204" s="32"/>
      <c r="Q204" s="32"/>
      <c r="R204" s="32"/>
      <c r="S204" s="32"/>
      <c r="T204" s="32"/>
      <c r="U204" s="32"/>
      <c r="V204" s="32"/>
      <c r="W204" s="32"/>
      <c r="X204" s="32"/>
      <c r="Y204" s="32"/>
      <c r="Z204" s="32"/>
      <c r="AA204" s="32"/>
      <c r="AB204" s="32"/>
      <c r="AC204" s="32"/>
      <c r="AD204" s="32"/>
      <c r="AE204" s="32"/>
      <c r="AF204" s="32"/>
      <c r="AG204" s="32"/>
    </row>
    <row r="205" spans="1:33" x14ac:dyDescent="0.25">
      <c r="A205" s="18" t="s">
        <v>345</v>
      </c>
      <c r="B205" s="19" t="s">
        <v>369</v>
      </c>
      <c r="C205" s="18" t="s">
        <v>97</v>
      </c>
      <c r="D205" s="18" t="s">
        <v>230</v>
      </c>
      <c r="E205" s="18" t="s">
        <v>231</v>
      </c>
      <c r="F205" s="49">
        <v>12.8</v>
      </c>
      <c r="G205" s="49">
        <v>12</v>
      </c>
      <c r="H205" s="18"/>
      <c r="I205" s="11" t="str">
        <f>LEFT(Tabel1[[#This Row],[Ruumi tüüp (TALO Tüüpruumide nimestik)]],2)</f>
        <v>75</v>
      </c>
      <c r="J205" s="22" t="s">
        <v>4</v>
      </c>
      <c r="K205" s="18" t="s">
        <v>10</v>
      </c>
      <c r="L205" s="11" t="str">
        <f>IFERROR(VLOOKUP(Tabel1[[#This Row],[Üürnik]],'Lepingu lisa'!$AW$3:$AX$22,2,FALSE),"")</f>
        <v/>
      </c>
      <c r="M205" s="11" t="str">
        <f>IFERROR(VLOOKUP(Tabel1[[#This Row],[Jaotus]],Tabelid!L:M,2,FALSE),"")</f>
        <v>NONE</v>
      </c>
      <c r="N205" s="11"/>
      <c r="O205" s="32"/>
      <c r="P205" s="32"/>
      <c r="Q205" s="32"/>
      <c r="R205" s="32"/>
      <c r="S205" s="32"/>
      <c r="T205" s="32"/>
      <c r="U205" s="32"/>
      <c r="V205" s="32"/>
      <c r="W205" s="32"/>
      <c r="X205" s="32"/>
      <c r="Y205" s="32"/>
      <c r="Z205" s="32"/>
      <c r="AA205" s="32"/>
      <c r="AB205" s="32"/>
      <c r="AC205" s="32"/>
      <c r="AD205" s="32"/>
      <c r="AE205" s="32"/>
      <c r="AF205" s="32"/>
      <c r="AG205" s="32"/>
    </row>
    <row r="206" spans="1:33" x14ac:dyDescent="0.25">
      <c r="A206" s="18" t="s">
        <v>345</v>
      </c>
      <c r="B206" s="19" t="s">
        <v>370</v>
      </c>
      <c r="C206" s="18" t="s">
        <v>97</v>
      </c>
      <c r="D206" s="18" t="s">
        <v>140</v>
      </c>
      <c r="E206" s="18" t="s">
        <v>141</v>
      </c>
      <c r="F206" s="49">
        <v>23.8</v>
      </c>
      <c r="G206" s="49">
        <v>22.6</v>
      </c>
      <c r="H206" s="18"/>
      <c r="I206" s="11" t="str">
        <f>LEFT(Tabel1[[#This Row],[Ruumi tüüp (TALO Tüüpruumide nimestik)]],2)</f>
        <v>21</v>
      </c>
      <c r="J206" s="22" t="s">
        <v>4</v>
      </c>
      <c r="K206" s="18" t="s">
        <v>10</v>
      </c>
      <c r="L206" s="11" t="str">
        <f>IFERROR(VLOOKUP(Tabel1[[#This Row],[Üürnik]],'Lepingu lisa'!$AW$3:$AX$22,2,FALSE),"")</f>
        <v/>
      </c>
      <c r="M206" s="11" t="str">
        <f>IFERROR(VLOOKUP(Tabel1[[#This Row],[Jaotus]],Tabelid!L:M,2,FALSE),"")</f>
        <v>NONE</v>
      </c>
      <c r="N206" s="11"/>
      <c r="O206" s="32"/>
      <c r="P206" s="32"/>
      <c r="Q206" s="32"/>
      <c r="R206" s="32"/>
      <c r="S206" s="32"/>
      <c r="T206" s="32"/>
      <c r="U206" s="32"/>
      <c r="V206" s="32"/>
      <c r="W206" s="32"/>
      <c r="X206" s="32"/>
      <c r="Y206" s="32"/>
      <c r="Z206" s="32"/>
      <c r="AA206" s="32"/>
      <c r="AB206" s="32"/>
      <c r="AC206" s="32"/>
      <c r="AD206" s="32"/>
      <c r="AE206" s="32"/>
      <c r="AF206" s="32"/>
      <c r="AG206" s="32"/>
    </row>
    <row r="207" spans="1:33" x14ac:dyDescent="0.25">
      <c r="A207" s="18" t="s">
        <v>345</v>
      </c>
      <c r="B207" s="19" t="s">
        <v>371</v>
      </c>
      <c r="C207" s="18" t="s">
        <v>97</v>
      </c>
      <c r="D207" s="18" t="s">
        <v>140</v>
      </c>
      <c r="E207" s="18" t="s">
        <v>141</v>
      </c>
      <c r="F207" s="49">
        <v>24.8</v>
      </c>
      <c r="G207" s="49">
        <v>24</v>
      </c>
      <c r="H207" s="18"/>
      <c r="I207" s="11" t="str">
        <f>LEFT(Tabel1[[#This Row],[Ruumi tüüp (TALO Tüüpruumide nimestik)]],2)</f>
        <v>21</v>
      </c>
      <c r="J207" s="22" t="s">
        <v>4</v>
      </c>
      <c r="K207" s="18" t="s">
        <v>10</v>
      </c>
      <c r="L207" s="11" t="str">
        <f>IFERROR(VLOOKUP(Tabel1[[#This Row],[Üürnik]],'Lepingu lisa'!$AW$3:$AX$22,2,FALSE),"")</f>
        <v/>
      </c>
      <c r="M207" s="11" t="str">
        <f>IFERROR(VLOOKUP(Tabel1[[#This Row],[Jaotus]],Tabelid!L:M,2,FALSE),"")</f>
        <v>NONE</v>
      </c>
      <c r="N207" s="11"/>
      <c r="O207" s="32"/>
      <c r="P207" s="32"/>
      <c r="Q207" s="32"/>
      <c r="R207" s="32"/>
      <c r="S207" s="32"/>
      <c r="T207" s="32"/>
      <c r="U207" s="32"/>
      <c r="V207" s="32"/>
      <c r="W207" s="32"/>
      <c r="X207" s="32"/>
      <c r="Y207" s="32"/>
      <c r="Z207" s="32"/>
      <c r="AA207" s="32"/>
      <c r="AB207" s="32"/>
      <c r="AC207" s="32"/>
      <c r="AD207" s="32"/>
      <c r="AE207" s="32"/>
      <c r="AF207" s="32"/>
      <c r="AG207" s="32"/>
    </row>
    <row r="208" spans="1:33" x14ac:dyDescent="0.25">
      <c r="A208" s="18" t="s">
        <v>345</v>
      </c>
      <c r="B208" s="19" t="s">
        <v>372</v>
      </c>
      <c r="C208" s="18" t="s">
        <v>97</v>
      </c>
      <c r="D208" s="18" t="s">
        <v>140</v>
      </c>
      <c r="E208" s="18" t="s">
        <v>141</v>
      </c>
      <c r="F208" s="49">
        <v>36.700000000000003</v>
      </c>
      <c r="G208" s="49">
        <v>36</v>
      </c>
      <c r="H208" s="18"/>
      <c r="I208" s="11" t="str">
        <f>LEFT(Tabel1[[#This Row],[Ruumi tüüp (TALO Tüüpruumide nimestik)]],2)</f>
        <v>21</v>
      </c>
      <c r="J208" s="22" t="s">
        <v>4</v>
      </c>
      <c r="K208" s="18" t="s">
        <v>10</v>
      </c>
      <c r="L208" s="11" t="str">
        <f>IFERROR(VLOOKUP(Tabel1[[#This Row],[Üürnik]],'Lepingu lisa'!$AW$3:$AX$22,2,FALSE),"")</f>
        <v/>
      </c>
      <c r="M208" s="11" t="str">
        <f>IFERROR(VLOOKUP(Tabel1[[#This Row],[Jaotus]],Tabelid!L:M,2,FALSE),"")</f>
        <v>NONE</v>
      </c>
      <c r="N208" s="11"/>
      <c r="O208" s="32"/>
      <c r="P208" s="32"/>
      <c r="Q208" s="32"/>
      <c r="R208" s="32"/>
      <c r="S208" s="32"/>
      <c r="T208" s="32"/>
      <c r="U208" s="32"/>
      <c r="V208" s="32"/>
      <c r="W208" s="32"/>
      <c r="X208" s="32"/>
      <c r="Y208" s="32"/>
      <c r="Z208" s="32"/>
      <c r="AA208" s="32"/>
      <c r="AB208" s="32"/>
      <c r="AC208" s="32"/>
      <c r="AD208" s="32"/>
      <c r="AE208" s="32"/>
      <c r="AF208" s="32"/>
      <c r="AG208" s="32"/>
    </row>
    <row r="209" spans="1:33" x14ac:dyDescent="0.25">
      <c r="A209" s="18" t="s">
        <v>345</v>
      </c>
      <c r="B209" s="19" t="s">
        <v>373</v>
      </c>
      <c r="C209" s="18" t="s">
        <v>97</v>
      </c>
      <c r="D209" s="18" t="s">
        <v>140</v>
      </c>
      <c r="E209" s="18" t="s">
        <v>141</v>
      </c>
      <c r="F209" s="49">
        <v>25</v>
      </c>
      <c r="G209" s="49">
        <v>23.9</v>
      </c>
      <c r="H209" s="18"/>
      <c r="I209" s="11" t="str">
        <f>LEFT(Tabel1[[#This Row],[Ruumi tüüp (TALO Tüüpruumide nimestik)]],2)</f>
        <v>21</v>
      </c>
      <c r="J209" s="22" t="s">
        <v>4</v>
      </c>
      <c r="K209" s="18" t="s">
        <v>10</v>
      </c>
      <c r="L209" s="11" t="str">
        <f>IFERROR(VLOOKUP(Tabel1[[#This Row],[Üürnik]],'Lepingu lisa'!$AW$3:$AX$22,2,FALSE),"")</f>
        <v/>
      </c>
      <c r="M209" s="11" t="str">
        <f>IFERROR(VLOOKUP(Tabel1[[#This Row],[Jaotus]],Tabelid!L:M,2,FALSE),"")</f>
        <v>NONE</v>
      </c>
      <c r="N209" s="11"/>
      <c r="O209" s="32"/>
      <c r="P209" s="32"/>
      <c r="Q209" s="32"/>
      <c r="R209" s="32"/>
      <c r="S209" s="32"/>
      <c r="T209" s="32"/>
      <c r="U209" s="32"/>
      <c r="V209" s="32"/>
      <c r="W209" s="32"/>
      <c r="X209" s="32"/>
      <c r="Y209" s="32"/>
      <c r="Z209" s="32"/>
      <c r="AA209" s="32"/>
      <c r="AB209" s="32"/>
      <c r="AC209" s="32"/>
      <c r="AD209" s="32"/>
      <c r="AE209" s="32"/>
      <c r="AF209" s="32"/>
      <c r="AG209" s="32"/>
    </row>
    <row r="210" spans="1:33" x14ac:dyDescent="0.25">
      <c r="A210" s="18" t="s">
        <v>345</v>
      </c>
      <c r="B210" s="19" t="s">
        <v>374</v>
      </c>
      <c r="C210" s="18" t="s">
        <v>97</v>
      </c>
      <c r="D210" s="18" t="s">
        <v>140</v>
      </c>
      <c r="E210" s="18" t="s">
        <v>141</v>
      </c>
      <c r="F210" s="49">
        <v>24.9</v>
      </c>
      <c r="G210" s="49">
        <v>23.8</v>
      </c>
      <c r="H210" s="18"/>
      <c r="I210" s="11" t="str">
        <f>LEFT(Tabel1[[#This Row],[Ruumi tüüp (TALO Tüüpruumide nimestik)]],2)</f>
        <v>21</v>
      </c>
      <c r="J210" s="22" t="s">
        <v>4</v>
      </c>
      <c r="K210" s="18" t="s">
        <v>10</v>
      </c>
      <c r="L210" s="11" t="str">
        <f>IFERROR(VLOOKUP(Tabel1[[#This Row],[Üürnik]],'Lepingu lisa'!$AW$3:$AX$22,2,FALSE),"")</f>
        <v/>
      </c>
      <c r="M210" s="11" t="str">
        <f>IFERROR(VLOOKUP(Tabel1[[#This Row],[Jaotus]],Tabelid!L:M,2,FALSE),"")</f>
        <v>NONE</v>
      </c>
      <c r="N210" s="11"/>
      <c r="O210" s="32"/>
      <c r="P210" s="32"/>
      <c r="Q210" s="32"/>
      <c r="R210" s="32"/>
      <c r="S210" s="32"/>
      <c r="T210" s="32"/>
      <c r="U210" s="32"/>
      <c r="V210" s="32"/>
      <c r="W210" s="32"/>
      <c r="X210" s="32"/>
      <c r="Y210" s="32"/>
      <c r="Z210" s="32"/>
      <c r="AA210" s="32"/>
      <c r="AB210" s="32"/>
      <c r="AC210" s="32"/>
      <c r="AD210" s="32"/>
      <c r="AE210" s="32"/>
      <c r="AF210" s="32"/>
      <c r="AG210" s="32"/>
    </row>
    <row r="211" spans="1:33" x14ac:dyDescent="0.25">
      <c r="A211" s="18" t="s">
        <v>345</v>
      </c>
      <c r="B211" s="19" t="s">
        <v>375</v>
      </c>
      <c r="C211" s="18" t="s">
        <v>97</v>
      </c>
      <c r="D211" s="18" t="s">
        <v>140</v>
      </c>
      <c r="E211" s="18" t="s">
        <v>141</v>
      </c>
      <c r="F211" s="49">
        <v>25.5</v>
      </c>
      <c r="G211" s="49">
        <v>24.8</v>
      </c>
      <c r="H211" s="18"/>
      <c r="I211" s="11" t="str">
        <f>LEFT(Tabel1[[#This Row],[Ruumi tüüp (TALO Tüüpruumide nimestik)]],2)</f>
        <v>21</v>
      </c>
      <c r="J211" s="22" t="s">
        <v>4</v>
      </c>
      <c r="K211" s="18" t="s">
        <v>10</v>
      </c>
      <c r="L211" s="11" t="str">
        <f>IFERROR(VLOOKUP(Tabel1[[#This Row],[Üürnik]],'Lepingu lisa'!$AW$3:$AX$22,2,FALSE),"")</f>
        <v/>
      </c>
      <c r="M211" s="11" t="str">
        <f>IFERROR(VLOOKUP(Tabel1[[#This Row],[Jaotus]],Tabelid!L:M,2,FALSE),"")</f>
        <v>NONE</v>
      </c>
      <c r="N211" s="11"/>
      <c r="O211" s="32"/>
      <c r="P211" s="32"/>
      <c r="Q211" s="32"/>
      <c r="R211" s="32"/>
      <c r="S211" s="32"/>
      <c r="T211" s="32"/>
      <c r="U211" s="32"/>
      <c r="V211" s="32"/>
      <c r="W211" s="32"/>
      <c r="X211" s="32"/>
      <c r="Y211" s="32"/>
      <c r="Z211" s="32"/>
      <c r="AA211" s="32"/>
      <c r="AB211" s="32"/>
      <c r="AC211" s="32"/>
      <c r="AD211" s="32"/>
      <c r="AE211" s="32"/>
      <c r="AF211" s="32"/>
      <c r="AG211" s="32"/>
    </row>
    <row r="212" spans="1:33" x14ac:dyDescent="0.25">
      <c r="A212" s="18" t="s">
        <v>345</v>
      </c>
      <c r="B212" s="19" t="s">
        <v>376</v>
      </c>
      <c r="C212" s="18" t="s">
        <v>97</v>
      </c>
      <c r="D212" s="18" t="s">
        <v>113</v>
      </c>
      <c r="E212" s="18" t="s">
        <v>114</v>
      </c>
      <c r="F212" s="49">
        <v>7.4</v>
      </c>
      <c r="G212" s="49">
        <v>6.7</v>
      </c>
      <c r="H212" s="18"/>
      <c r="I212" s="11" t="str">
        <f>LEFT(Tabel1[[#This Row],[Ruumi tüüp (TALO Tüüpruumide nimestik)]],2)</f>
        <v>72</v>
      </c>
      <c r="J212" s="22" t="s">
        <v>124</v>
      </c>
      <c r="K212" s="18"/>
      <c r="L212" s="11" t="str">
        <f>IFERROR(VLOOKUP(Tabel1[[#This Row],[Üürnik]],'Lepingu lisa'!$AW$3:$AX$22,2,FALSE),"")</f>
        <v/>
      </c>
      <c r="M212" s="11" t="str">
        <f>IFERROR(VLOOKUP(Tabel1[[#This Row],[Jaotus]],Tabelid!L:M,2,FALSE),"")</f>
        <v>FLOOR</v>
      </c>
      <c r="N212" s="11"/>
      <c r="O212" s="32"/>
      <c r="P212" s="32"/>
      <c r="Q212" s="32"/>
      <c r="R212" s="32"/>
      <c r="S212" s="32"/>
      <c r="T212" s="32"/>
      <c r="U212" s="32"/>
      <c r="V212" s="32"/>
      <c r="W212" s="32"/>
      <c r="X212" s="32"/>
      <c r="Y212" s="32"/>
      <c r="Z212" s="32"/>
      <c r="AA212" s="32"/>
      <c r="AB212" s="32"/>
      <c r="AC212" s="32"/>
      <c r="AD212" s="32"/>
      <c r="AE212" s="32"/>
      <c r="AF212" s="32"/>
      <c r="AG212" s="32"/>
    </row>
    <row r="213" spans="1:33" x14ac:dyDescent="0.25">
      <c r="A213" s="18" t="s">
        <v>345</v>
      </c>
      <c r="B213" s="19" t="s">
        <v>377</v>
      </c>
      <c r="C213" s="18" t="s">
        <v>97</v>
      </c>
      <c r="D213" s="18" t="s">
        <v>119</v>
      </c>
      <c r="E213" s="18" t="s">
        <v>120</v>
      </c>
      <c r="F213" s="49">
        <v>1.3</v>
      </c>
      <c r="G213" s="49">
        <v>1.1000000000000001</v>
      </c>
      <c r="H213" s="18"/>
      <c r="I213" s="11" t="str">
        <f>LEFT(Tabel1[[#This Row],[Ruumi tüüp (TALO Tüüpruumide nimestik)]],2)</f>
        <v>73</v>
      </c>
      <c r="J213" s="22" t="s">
        <v>124</v>
      </c>
      <c r="K213" s="18"/>
      <c r="L213" s="11" t="str">
        <f>IFERROR(VLOOKUP(Tabel1[[#This Row],[Üürnik]],'Lepingu lisa'!$AW$3:$AX$22,2,FALSE),"")</f>
        <v/>
      </c>
      <c r="M213" s="11" t="str">
        <f>IFERROR(VLOOKUP(Tabel1[[#This Row],[Jaotus]],Tabelid!L:M,2,FALSE),"")</f>
        <v>FLOOR</v>
      </c>
      <c r="N213" s="11"/>
      <c r="O213" s="32"/>
      <c r="P213" s="32"/>
      <c r="Q213" s="32"/>
      <c r="R213" s="32"/>
      <c r="S213" s="32"/>
      <c r="T213" s="32"/>
      <c r="U213" s="32"/>
      <c r="V213" s="32"/>
      <c r="W213" s="32"/>
      <c r="X213" s="32"/>
      <c r="Y213" s="32"/>
      <c r="Z213" s="32"/>
      <c r="AA213" s="32"/>
      <c r="AB213" s="32"/>
      <c r="AC213" s="32"/>
      <c r="AD213" s="32"/>
      <c r="AE213" s="32"/>
      <c r="AF213" s="32"/>
      <c r="AG213" s="32"/>
    </row>
    <row r="214" spans="1:33" x14ac:dyDescent="0.25">
      <c r="A214" s="18" t="s">
        <v>345</v>
      </c>
      <c r="B214" s="19" t="s">
        <v>378</v>
      </c>
      <c r="C214" s="18" t="s">
        <v>97</v>
      </c>
      <c r="D214" s="18" t="s">
        <v>119</v>
      </c>
      <c r="E214" s="18" t="s">
        <v>120</v>
      </c>
      <c r="F214" s="49">
        <v>1.4</v>
      </c>
      <c r="G214" s="49">
        <v>1.1000000000000001</v>
      </c>
      <c r="H214" s="18"/>
      <c r="I214" s="11" t="str">
        <f>LEFT(Tabel1[[#This Row],[Ruumi tüüp (TALO Tüüpruumide nimestik)]],2)</f>
        <v>73</v>
      </c>
      <c r="J214" s="22" t="s">
        <v>124</v>
      </c>
      <c r="K214" s="18"/>
      <c r="L214" s="11" t="str">
        <f>IFERROR(VLOOKUP(Tabel1[[#This Row],[Üürnik]],'Lepingu lisa'!$AW$3:$AX$22,2,FALSE),"")</f>
        <v/>
      </c>
      <c r="M214" s="11" t="str">
        <f>IFERROR(VLOOKUP(Tabel1[[#This Row],[Jaotus]],Tabelid!L:M,2,FALSE),"")</f>
        <v>FLOOR</v>
      </c>
      <c r="N214" s="11"/>
      <c r="O214" s="32"/>
      <c r="P214" s="32"/>
      <c r="Q214" s="32"/>
      <c r="R214" s="32"/>
      <c r="S214" s="32"/>
      <c r="T214" s="32"/>
      <c r="U214" s="32"/>
      <c r="V214" s="32"/>
      <c r="W214" s="32"/>
      <c r="X214" s="32"/>
      <c r="Y214" s="32"/>
      <c r="Z214" s="32"/>
      <c r="AA214" s="32"/>
      <c r="AB214" s="32"/>
      <c r="AC214" s="32"/>
      <c r="AD214" s="32"/>
      <c r="AE214" s="32"/>
      <c r="AF214" s="32"/>
      <c r="AG214" s="32"/>
    </row>
    <row r="215" spans="1:33" x14ac:dyDescent="0.25">
      <c r="A215" s="18" t="s">
        <v>345</v>
      </c>
      <c r="B215" s="19" t="s">
        <v>379</v>
      </c>
      <c r="C215" s="18" t="s">
        <v>97</v>
      </c>
      <c r="D215" s="18" t="s">
        <v>119</v>
      </c>
      <c r="E215" s="18" t="s">
        <v>120</v>
      </c>
      <c r="F215" s="49">
        <v>1.2</v>
      </c>
      <c r="G215" s="49">
        <v>1</v>
      </c>
      <c r="H215" s="18"/>
      <c r="I215" s="11" t="str">
        <f>LEFT(Tabel1[[#This Row],[Ruumi tüüp (TALO Tüüpruumide nimestik)]],2)</f>
        <v>73</v>
      </c>
      <c r="J215" s="22" t="s">
        <v>124</v>
      </c>
      <c r="K215" s="18"/>
      <c r="L215" s="11" t="str">
        <f>IFERROR(VLOOKUP(Tabel1[[#This Row],[Üürnik]],'Lepingu lisa'!$AW$3:$AX$22,2,FALSE),"")</f>
        <v/>
      </c>
      <c r="M215" s="11" t="str">
        <f>IFERROR(VLOOKUP(Tabel1[[#This Row],[Jaotus]],Tabelid!L:M,2,FALSE),"")</f>
        <v>FLOOR</v>
      </c>
      <c r="N215" s="11"/>
      <c r="O215" s="32"/>
      <c r="P215" s="32"/>
      <c r="Q215" s="32"/>
      <c r="R215" s="32"/>
      <c r="S215" s="32"/>
      <c r="T215" s="32"/>
      <c r="U215" s="32"/>
      <c r="V215" s="32"/>
      <c r="W215" s="32"/>
      <c r="X215" s="32"/>
      <c r="Y215" s="32"/>
      <c r="Z215" s="32"/>
      <c r="AA215" s="32"/>
      <c r="AB215" s="32"/>
      <c r="AC215" s="32"/>
      <c r="AD215" s="32"/>
      <c r="AE215" s="32"/>
      <c r="AF215" s="32"/>
      <c r="AG215" s="32"/>
    </row>
    <row r="216" spans="1:33" x14ac:dyDescent="0.25">
      <c r="A216" s="18" t="s">
        <v>345</v>
      </c>
      <c r="B216" s="19" t="s">
        <v>380</v>
      </c>
      <c r="C216" s="18" t="s">
        <v>97</v>
      </c>
      <c r="D216" s="18" t="s">
        <v>119</v>
      </c>
      <c r="E216" s="18" t="s">
        <v>120</v>
      </c>
      <c r="F216" s="49">
        <v>1.3</v>
      </c>
      <c r="G216" s="49">
        <v>1.1000000000000001</v>
      </c>
      <c r="H216" s="18"/>
      <c r="I216" s="11" t="str">
        <f>LEFT(Tabel1[[#This Row],[Ruumi tüüp (TALO Tüüpruumide nimestik)]],2)</f>
        <v>73</v>
      </c>
      <c r="J216" s="22" t="s">
        <v>124</v>
      </c>
      <c r="K216" s="18"/>
      <c r="L216" s="11" t="str">
        <f>IFERROR(VLOOKUP(Tabel1[[#This Row],[Üürnik]],'Lepingu lisa'!$AW$3:$AX$22,2,FALSE),"")</f>
        <v/>
      </c>
      <c r="M216" s="11" t="str">
        <f>IFERROR(VLOOKUP(Tabel1[[#This Row],[Jaotus]],Tabelid!L:M,2,FALSE),"")</f>
        <v>FLOOR</v>
      </c>
      <c r="N216" s="11"/>
      <c r="O216" s="32"/>
      <c r="P216" s="32"/>
      <c r="Q216" s="32"/>
      <c r="R216" s="32"/>
      <c r="S216" s="32"/>
      <c r="T216" s="32"/>
      <c r="U216" s="32"/>
      <c r="V216" s="32"/>
      <c r="W216" s="32"/>
      <c r="X216" s="32"/>
      <c r="Y216" s="32"/>
      <c r="Z216" s="32"/>
      <c r="AA216" s="32"/>
      <c r="AB216" s="32"/>
      <c r="AC216" s="32"/>
      <c r="AD216" s="32"/>
      <c r="AE216" s="32"/>
      <c r="AF216" s="32"/>
      <c r="AG216" s="32"/>
    </row>
    <row r="217" spans="1:33" x14ac:dyDescent="0.25">
      <c r="A217" s="18" t="s">
        <v>345</v>
      </c>
      <c r="B217" s="19" t="s">
        <v>381</v>
      </c>
      <c r="C217" s="18" t="s">
        <v>97</v>
      </c>
      <c r="D217" s="18" t="s">
        <v>113</v>
      </c>
      <c r="E217" s="18" t="s">
        <v>114</v>
      </c>
      <c r="F217" s="49">
        <v>6</v>
      </c>
      <c r="G217" s="49">
        <v>5.3</v>
      </c>
      <c r="H217" s="18"/>
      <c r="I217" s="11" t="str">
        <f>LEFT(Tabel1[[#This Row],[Ruumi tüüp (TALO Tüüpruumide nimestik)]],2)</f>
        <v>72</v>
      </c>
      <c r="J217" s="22" t="s">
        <v>124</v>
      </c>
      <c r="K217" s="18"/>
      <c r="L217" s="11" t="str">
        <f>IFERROR(VLOOKUP(Tabel1[[#This Row],[Üürnik]],'Lepingu lisa'!$AW$3:$AX$22,2,FALSE),"")</f>
        <v/>
      </c>
      <c r="M217" s="11" t="str">
        <f>IFERROR(VLOOKUP(Tabel1[[#This Row],[Jaotus]],Tabelid!L:M,2,FALSE),"")</f>
        <v>FLOOR</v>
      </c>
      <c r="N217" s="11"/>
      <c r="O217" s="32"/>
      <c r="P217" s="32"/>
      <c r="Q217" s="32"/>
      <c r="R217" s="32"/>
      <c r="S217" s="32"/>
      <c r="T217" s="32"/>
      <c r="U217" s="32"/>
      <c r="V217" s="32"/>
      <c r="W217" s="32"/>
      <c r="X217" s="32"/>
      <c r="Y217" s="32"/>
      <c r="Z217" s="32"/>
      <c r="AA217" s="32"/>
      <c r="AB217" s="32"/>
      <c r="AC217" s="32"/>
      <c r="AD217" s="32"/>
      <c r="AE217" s="32"/>
      <c r="AF217" s="32"/>
      <c r="AG217" s="32"/>
    </row>
    <row r="218" spans="1:33" x14ac:dyDescent="0.25">
      <c r="A218" s="18" t="s">
        <v>345</v>
      </c>
      <c r="B218" s="19" t="s">
        <v>382</v>
      </c>
      <c r="C218" s="18" t="s">
        <v>109</v>
      </c>
      <c r="D218" s="18" t="s">
        <v>134</v>
      </c>
      <c r="E218" s="18" t="s">
        <v>135</v>
      </c>
      <c r="F218" s="49">
        <v>31.4</v>
      </c>
      <c r="G218" s="49">
        <v>31.4</v>
      </c>
      <c r="H218" s="18"/>
      <c r="I218" s="11" t="str">
        <f>LEFT(Tabel1[[#This Row],[Ruumi tüüp (TALO Tüüpruumide nimestik)]],2)</f>
        <v>96</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x14ac:dyDescent="0.25">
      <c r="A219" s="18" t="s">
        <v>345</v>
      </c>
      <c r="B219" s="19" t="s">
        <v>383</v>
      </c>
      <c r="C219" s="18" t="s">
        <v>97</v>
      </c>
      <c r="D219" s="18" t="s">
        <v>98</v>
      </c>
      <c r="E219" s="18" t="s">
        <v>99</v>
      </c>
      <c r="F219" s="49">
        <v>17.600000000000001</v>
      </c>
      <c r="G219" s="49">
        <v>17.600000000000001</v>
      </c>
      <c r="H219" s="18"/>
      <c r="I219" s="11" t="str">
        <f>LEFT(Tabel1[[#This Row],[Ruumi tüüp (TALO Tüüpruumide nimestik)]],2)</f>
        <v>91</v>
      </c>
      <c r="J219" s="22" t="s">
        <v>124</v>
      </c>
      <c r="K219" s="18"/>
      <c r="L219" s="11" t="str">
        <f>IFERROR(VLOOKUP(Tabel1[[#This Row],[Üürnik]],'Lepingu lisa'!$AW$3:$AX$22,2,FALSE),"")</f>
        <v/>
      </c>
      <c r="M219" s="11" t="str">
        <f>IFERROR(VLOOKUP(Tabel1[[#This Row],[Jaotus]],Tabelid!L:M,2,FALSE),"")</f>
        <v>FLOOR</v>
      </c>
      <c r="N219" s="11"/>
      <c r="O219" s="32"/>
      <c r="P219" s="32"/>
      <c r="Q219" s="32"/>
      <c r="R219" s="32"/>
      <c r="S219" s="32"/>
      <c r="T219" s="32"/>
      <c r="U219" s="32"/>
      <c r="V219" s="32"/>
      <c r="W219" s="32"/>
      <c r="X219" s="32"/>
      <c r="Y219" s="32"/>
      <c r="Z219" s="32"/>
      <c r="AA219" s="32"/>
      <c r="AB219" s="32"/>
      <c r="AC219" s="32"/>
      <c r="AD219" s="32"/>
      <c r="AE219" s="32"/>
      <c r="AF219" s="32"/>
      <c r="AG219" s="32"/>
    </row>
    <row r="220" spans="1:33" x14ac:dyDescent="0.25">
      <c r="A220" s="18" t="s">
        <v>345</v>
      </c>
      <c r="B220" s="19" t="s">
        <v>384</v>
      </c>
      <c r="C220" s="18" t="s">
        <v>103</v>
      </c>
      <c r="D220" s="18" t="s">
        <v>104</v>
      </c>
      <c r="E220" s="18" t="s">
        <v>105</v>
      </c>
      <c r="F220" s="49">
        <v>15.3</v>
      </c>
      <c r="G220" s="49">
        <v>15.3</v>
      </c>
      <c r="H220" s="18"/>
      <c r="I220" s="11" t="str">
        <f>LEFT(Tabel1[[#This Row],[Ruumi tüüp (TALO Tüüpruumide nimestik)]],2)</f>
        <v>92</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x14ac:dyDescent="0.25">
      <c r="A221" s="18" t="s">
        <v>345</v>
      </c>
      <c r="B221" s="19" t="s">
        <v>385</v>
      </c>
      <c r="C221" s="18" t="s">
        <v>97</v>
      </c>
      <c r="D221" s="18" t="s">
        <v>140</v>
      </c>
      <c r="E221" s="18" t="s">
        <v>141</v>
      </c>
      <c r="F221" s="49">
        <v>17.2</v>
      </c>
      <c r="G221" s="49">
        <v>16.2</v>
      </c>
      <c r="H221" s="18"/>
      <c r="I221" s="11" t="str">
        <f>LEFT(Tabel1[[#This Row],[Ruumi tüüp (TALO Tüüpruumide nimestik)]],2)</f>
        <v>21</v>
      </c>
      <c r="J221" s="22" t="s">
        <v>4</v>
      </c>
      <c r="K221" s="18" t="s">
        <v>10</v>
      </c>
      <c r="L221" s="11" t="str">
        <f>IFERROR(VLOOKUP(Tabel1[[#This Row],[Üürnik]],'Lepingu lisa'!$AW$3:$AX$22,2,FALSE),"")</f>
        <v/>
      </c>
      <c r="M221" s="11" t="str">
        <f>IFERROR(VLOOKUP(Tabel1[[#This Row],[Jaotus]],Tabelid!L:M,2,FALSE),"")</f>
        <v>NONE</v>
      </c>
      <c r="N221" s="11"/>
      <c r="O221" s="32"/>
      <c r="P221" s="32"/>
      <c r="Q221" s="32"/>
      <c r="R221" s="32"/>
      <c r="S221" s="32"/>
      <c r="T221" s="32"/>
      <c r="U221" s="32"/>
      <c r="V221" s="32"/>
      <c r="W221" s="32"/>
      <c r="X221" s="32"/>
      <c r="Y221" s="32"/>
      <c r="Z221" s="32"/>
      <c r="AA221" s="32"/>
      <c r="AB221" s="32"/>
      <c r="AC221" s="32"/>
      <c r="AD221" s="32"/>
      <c r="AE221" s="32"/>
      <c r="AF221" s="32"/>
      <c r="AG221" s="32"/>
    </row>
    <row r="222" spans="1:33" x14ac:dyDescent="0.25">
      <c r="A222" s="18" t="s">
        <v>345</v>
      </c>
      <c r="B222" s="19" t="s">
        <v>386</v>
      </c>
      <c r="C222" s="18" t="s">
        <v>97</v>
      </c>
      <c r="D222" s="18" t="s">
        <v>140</v>
      </c>
      <c r="E222" s="18" t="s">
        <v>141</v>
      </c>
      <c r="F222" s="49">
        <v>16.5</v>
      </c>
      <c r="G222" s="49">
        <v>15.6</v>
      </c>
      <c r="H222" s="18"/>
      <c r="I222" s="11" t="str">
        <f>LEFT(Tabel1[[#This Row],[Ruumi tüüp (TALO Tüüpruumide nimestik)]],2)</f>
        <v>21</v>
      </c>
      <c r="J222" s="22" t="s">
        <v>4</v>
      </c>
      <c r="K222" s="18" t="s">
        <v>10</v>
      </c>
      <c r="L222" s="11" t="str">
        <f>IFERROR(VLOOKUP(Tabel1[[#This Row],[Üürnik]],'Lepingu lisa'!$AW$3:$AX$22,2,FALSE),"")</f>
        <v/>
      </c>
      <c r="M222" s="11" t="str">
        <f>IFERROR(VLOOKUP(Tabel1[[#This Row],[Jaotus]],Tabelid!L:M,2,FALSE),"")</f>
        <v>NONE</v>
      </c>
      <c r="N222" s="11"/>
      <c r="O222" s="32"/>
      <c r="P222" s="32"/>
      <c r="Q222" s="32"/>
      <c r="R222" s="32"/>
      <c r="S222" s="32"/>
      <c r="T222" s="32"/>
      <c r="U222" s="32"/>
      <c r="V222" s="32"/>
      <c r="W222" s="32"/>
      <c r="X222" s="32"/>
      <c r="Y222" s="32"/>
      <c r="Z222" s="32"/>
      <c r="AA222" s="32"/>
      <c r="AB222" s="32"/>
      <c r="AC222" s="32"/>
      <c r="AD222" s="32"/>
      <c r="AE222" s="32"/>
      <c r="AF222" s="32"/>
      <c r="AG222" s="32"/>
    </row>
    <row r="223" spans="1:33" x14ac:dyDescent="0.25">
      <c r="A223" s="18" t="s">
        <v>345</v>
      </c>
      <c r="B223" s="19" t="s">
        <v>387</v>
      </c>
      <c r="C223" s="18" t="s">
        <v>97</v>
      </c>
      <c r="D223" s="18" t="s">
        <v>140</v>
      </c>
      <c r="E223" s="18" t="s">
        <v>141</v>
      </c>
      <c r="F223" s="49">
        <v>17.100000000000001</v>
      </c>
      <c r="G223" s="49">
        <v>16.2</v>
      </c>
      <c r="H223" s="18"/>
      <c r="I223" s="11" t="str">
        <f>LEFT(Tabel1[[#This Row],[Ruumi tüüp (TALO Tüüpruumide nimestik)]],2)</f>
        <v>21</v>
      </c>
      <c r="J223" s="22" t="s">
        <v>4</v>
      </c>
      <c r="K223" s="18" t="s">
        <v>10</v>
      </c>
      <c r="L223" s="11" t="str">
        <f>IFERROR(VLOOKUP(Tabel1[[#This Row],[Üürnik]],'Lepingu lisa'!$AW$3:$AX$22,2,FALSE),"")</f>
        <v/>
      </c>
      <c r="M223" s="11" t="str">
        <f>IFERROR(VLOOKUP(Tabel1[[#This Row],[Jaotus]],Tabelid!L:M,2,FALSE),"")</f>
        <v>NONE</v>
      </c>
      <c r="N223" s="11"/>
      <c r="O223" s="32"/>
      <c r="P223" s="32"/>
      <c r="Q223" s="32"/>
      <c r="R223" s="32"/>
      <c r="S223" s="32"/>
      <c r="T223" s="32"/>
      <c r="U223" s="32"/>
      <c r="V223" s="32"/>
      <c r="W223" s="32"/>
      <c r="X223" s="32"/>
      <c r="Y223" s="32"/>
      <c r="Z223" s="32"/>
      <c r="AA223" s="32"/>
      <c r="AB223" s="32"/>
      <c r="AC223" s="32"/>
      <c r="AD223" s="32"/>
      <c r="AE223" s="32"/>
      <c r="AF223" s="32"/>
      <c r="AG223" s="32"/>
    </row>
    <row r="224" spans="1:33" x14ac:dyDescent="0.25">
      <c r="A224" s="18" t="s">
        <v>345</v>
      </c>
      <c r="B224" s="19" t="s">
        <v>388</v>
      </c>
      <c r="C224" s="18" t="s">
        <v>97</v>
      </c>
      <c r="D224" s="18" t="s">
        <v>140</v>
      </c>
      <c r="E224" s="18" t="s">
        <v>141</v>
      </c>
      <c r="F224" s="49">
        <v>17.100000000000001</v>
      </c>
      <c r="G224" s="49">
        <v>16.2</v>
      </c>
      <c r="H224" s="18"/>
      <c r="I224" s="11" t="str">
        <f>LEFT(Tabel1[[#This Row],[Ruumi tüüp (TALO Tüüpruumide nimestik)]],2)</f>
        <v>21</v>
      </c>
      <c r="J224" s="22" t="s">
        <v>4</v>
      </c>
      <c r="K224" s="18" t="s">
        <v>10</v>
      </c>
      <c r="L224" s="11" t="str">
        <f>IFERROR(VLOOKUP(Tabel1[[#This Row],[Üürnik]],'Lepingu lisa'!$AW$3:$AX$22,2,FALSE),"")</f>
        <v/>
      </c>
      <c r="M224" s="11" t="str">
        <f>IFERROR(VLOOKUP(Tabel1[[#This Row],[Jaotus]],Tabelid!L:M,2,FALSE),"")</f>
        <v>NONE</v>
      </c>
      <c r="N224" s="11"/>
      <c r="O224" s="32"/>
      <c r="P224" s="32"/>
      <c r="Q224" s="32"/>
      <c r="R224" s="32"/>
      <c r="S224" s="32"/>
      <c r="T224" s="32"/>
      <c r="U224" s="32"/>
      <c r="V224" s="32"/>
      <c r="W224" s="32"/>
      <c r="X224" s="32"/>
      <c r="Y224" s="32"/>
      <c r="Z224" s="32"/>
      <c r="AA224" s="32"/>
      <c r="AB224" s="32"/>
      <c r="AC224" s="32"/>
      <c r="AD224" s="32"/>
      <c r="AE224" s="32"/>
      <c r="AF224" s="32"/>
      <c r="AG224" s="32"/>
    </row>
    <row r="225" spans="1:33" x14ac:dyDescent="0.25">
      <c r="A225" s="18" t="s">
        <v>345</v>
      </c>
      <c r="B225" s="19" t="s">
        <v>389</v>
      </c>
      <c r="C225" s="18" t="s">
        <v>97</v>
      </c>
      <c r="D225" s="18" t="s">
        <v>140</v>
      </c>
      <c r="E225" s="18" t="s">
        <v>141</v>
      </c>
      <c r="F225" s="49">
        <v>18.2</v>
      </c>
      <c r="G225" s="49">
        <v>17.600000000000001</v>
      </c>
      <c r="H225" s="18"/>
      <c r="I225" s="11" t="str">
        <f>LEFT(Tabel1[[#This Row],[Ruumi tüüp (TALO Tüüpruumide nimestik)]],2)</f>
        <v>21</v>
      </c>
      <c r="J225" s="22" t="s">
        <v>4</v>
      </c>
      <c r="K225" s="18" t="s">
        <v>10</v>
      </c>
      <c r="L225" s="11" t="str">
        <f>IFERROR(VLOOKUP(Tabel1[[#This Row],[Üürnik]],'Lepingu lisa'!$AW$3:$AX$22,2,FALSE),"")</f>
        <v/>
      </c>
      <c r="M225" s="11" t="str">
        <f>IFERROR(VLOOKUP(Tabel1[[#This Row],[Jaotus]],Tabelid!L:M,2,FALSE),"")</f>
        <v>NONE</v>
      </c>
      <c r="N225" s="11"/>
      <c r="O225" s="32"/>
      <c r="P225" s="32"/>
      <c r="Q225" s="32"/>
      <c r="R225" s="32"/>
      <c r="S225" s="32"/>
      <c r="T225" s="32"/>
      <c r="U225" s="32"/>
      <c r="V225" s="32"/>
      <c r="W225" s="32"/>
      <c r="X225" s="32"/>
      <c r="Y225" s="32"/>
      <c r="Z225" s="32"/>
      <c r="AA225" s="32"/>
      <c r="AB225" s="32"/>
      <c r="AC225" s="32"/>
      <c r="AD225" s="32"/>
      <c r="AE225" s="32"/>
      <c r="AF225" s="32"/>
      <c r="AG225" s="32"/>
    </row>
    <row r="226" spans="1:33" x14ac:dyDescent="0.25">
      <c r="A226" s="18" t="s">
        <v>345</v>
      </c>
      <c r="B226" s="19" t="s">
        <v>390</v>
      </c>
      <c r="C226" s="18" t="s">
        <v>97</v>
      </c>
      <c r="D226" s="18" t="s">
        <v>140</v>
      </c>
      <c r="E226" s="18" t="s">
        <v>141</v>
      </c>
      <c r="F226" s="49">
        <v>16.399999999999999</v>
      </c>
      <c r="G226" s="49">
        <v>15.5</v>
      </c>
      <c r="H226" s="18"/>
      <c r="I226" s="11" t="str">
        <f>LEFT(Tabel1[[#This Row],[Ruumi tüüp (TALO Tüüpruumide nimestik)]],2)</f>
        <v>21</v>
      </c>
      <c r="J226" s="22" t="s">
        <v>4</v>
      </c>
      <c r="K226" s="18" t="s">
        <v>10</v>
      </c>
      <c r="L226" s="11" t="str">
        <f>IFERROR(VLOOKUP(Tabel1[[#This Row],[Üürnik]],'Lepingu lisa'!$AW$3:$AX$22,2,FALSE),"")</f>
        <v/>
      </c>
      <c r="M226" s="11" t="str">
        <f>IFERROR(VLOOKUP(Tabel1[[#This Row],[Jaotus]],Tabelid!L:M,2,FALSE),"")</f>
        <v>NONE</v>
      </c>
      <c r="N226" s="11"/>
      <c r="O226" s="32"/>
      <c r="P226" s="32"/>
      <c r="Q226" s="32"/>
      <c r="R226" s="32"/>
      <c r="S226" s="32"/>
      <c r="T226" s="32"/>
      <c r="U226" s="32"/>
      <c r="V226" s="32"/>
      <c r="W226" s="32"/>
      <c r="X226" s="32"/>
      <c r="Y226" s="32"/>
      <c r="Z226" s="32"/>
      <c r="AA226" s="32"/>
      <c r="AB226" s="32"/>
      <c r="AC226" s="32"/>
      <c r="AD226" s="32"/>
      <c r="AE226" s="32"/>
      <c r="AF226" s="32"/>
      <c r="AG226" s="32"/>
    </row>
    <row r="227" spans="1:33" x14ac:dyDescent="0.25">
      <c r="A227" s="18" t="s">
        <v>345</v>
      </c>
      <c r="B227" s="19" t="s">
        <v>391</v>
      </c>
      <c r="C227" s="18" t="s">
        <v>97</v>
      </c>
      <c r="D227" s="18" t="s">
        <v>140</v>
      </c>
      <c r="E227" s="18" t="s">
        <v>141</v>
      </c>
      <c r="F227" s="49">
        <v>16.7</v>
      </c>
      <c r="G227" s="49">
        <v>15.9</v>
      </c>
      <c r="H227" s="18"/>
      <c r="I227" s="11" t="str">
        <f>LEFT(Tabel1[[#This Row],[Ruumi tüüp (TALO Tüüpruumide nimestik)]],2)</f>
        <v>21</v>
      </c>
      <c r="J227" s="22" t="s">
        <v>4</v>
      </c>
      <c r="K227" s="18" t="s">
        <v>10</v>
      </c>
      <c r="L227" s="11" t="str">
        <f>IFERROR(VLOOKUP(Tabel1[[#This Row],[Üürnik]],'Lepingu lisa'!$AW$3:$AX$22,2,FALSE),"")</f>
        <v/>
      </c>
      <c r="M227" s="11" t="str">
        <f>IFERROR(VLOOKUP(Tabel1[[#This Row],[Jaotus]],Tabelid!L:M,2,FALSE),"")</f>
        <v>NONE</v>
      </c>
      <c r="N227" s="11"/>
      <c r="O227" s="32"/>
      <c r="P227" s="32"/>
      <c r="Q227" s="32"/>
      <c r="R227" s="32"/>
      <c r="S227" s="32"/>
      <c r="T227" s="32"/>
      <c r="U227" s="32"/>
      <c r="V227" s="32"/>
      <c r="W227" s="32"/>
      <c r="X227" s="32"/>
      <c r="Y227" s="32"/>
      <c r="Z227" s="32"/>
      <c r="AA227" s="32"/>
      <c r="AB227" s="32"/>
      <c r="AC227" s="32"/>
      <c r="AD227" s="32"/>
      <c r="AE227" s="32"/>
      <c r="AF227" s="32"/>
      <c r="AG227" s="32"/>
    </row>
    <row r="228" spans="1:33" x14ac:dyDescent="0.25">
      <c r="A228" s="18" t="s">
        <v>345</v>
      </c>
      <c r="B228" s="19" t="s">
        <v>392</v>
      </c>
      <c r="C228" s="18" t="s">
        <v>97</v>
      </c>
      <c r="D228" s="18" t="s">
        <v>140</v>
      </c>
      <c r="E228" s="18" t="s">
        <v>141</v>
      </c>
      <c r="F228" s="49">
        <v>16.399999999999999</v>
      </c>
      <c r="G228" s="49">
        <v>15.6</v>
      </c>
      <c r="H228" s="18"/>
      <c r="I228" s="11" t="str">
        <f>LEFT(Tabel1[[#This Row],[Ruumi tüüp (TALO Tüüpruumide nimestik)]],2)</f>
        <v>21</v>
      </c>
      <c r="J228" s="22" t="s">
        <v>4</v>
      </c>
      <c r="K228" s="18" t="s">
        <v>10</v>
      </c>
      <c r="L228" s="11" t="str">
        <f>IFERROR(VLOOKUP(Tabel1[[#This Row],[Üürnik]],'Lepingu lisa'!$AW$3:$AX$22,2,FALSE),"")</f>
        <v/>
      </c>
      <c r="M228" s="11" t="str">
        <f>IFERROR(VLOOKUP(Tabel1[[#This Row],[Jaotus]],Tabelid!L:M,2,FALSE),"")</f>
        <v>NONE</v>
      </c>
      <c r="N228" s="11"/>
      <c r="O228" s="32"/>
      <c r="P228" s="32"/>
      <c r="Q228" s="32"/>
      <c r="R228" s="32"/>
      <c r="S228" s="32"/>
      <c r="T228" s="32"/>
      <c r="U228" s="32"/>
      <c r="V228" s="32"/>
      <c r="W228" s="32"/>
      <c r="X228" s="32"/>
      <c r="Y228" s="32"/>
      <c r="Z228" s="32"/>
      <c r="AA228" s="32"/>
      <c r="AB228" s="32"/>
      <c r="AC228" s="32"/>
      <c r="AD228" s="32"/>
      <c r="AE228" s="32"/>
      <c r="AF228" s="32"/>
      <c r="AG228" s="32"/>
    </row>
    <row r="229" spans="1:33" x14ac:dyDescent="0.25">
      <c r="A229" s="18" t="s">
        <v>345</v>
      </c>
      <c r="B229" s="19" t="s">
        <v>393</v>
      </c>
      <c r="C229" s="18" t="s">
        <v>97</v>
      </c>
      <c r="D229" s="18" t="s">
        <v>230</v>
      </c>
      <c r="E229" s="18" t="s">
        <v>231</v>
      </c>
      <c r="F229" s="49">
        <v>25.1</v>
      </c>
      <c r="G229" s="49">
        <v>24.1</v>
      </c>
      <c r="H229" s="18"/>
      <c r="I229" s="11" t="str">
        <f>LEFT(Tabel1[[#This Row],[Ruumi tüüp (TALO Tüüpruumide nimestik)]],2)</f>
        <v>75</v>
      </c>
      <c r="J229" s="22" t="s">
        <v>124</v>
      </c>
      <c r="K229" s="18"/>
      <c r="L229" s="11" t="str">
        <f>IFERROR(VLOOKUP(Tabel1[[#This Row],[Üürnik]],'Lepingu lisa'!$AW$3:$AX$22,2,FALSE),"")</f>
        <v/>
      </c>
      <c r="M229" s="11" t="str">
        <f>IFERROR(VLOOKUP(Tabel1[[#This Row],[Jaotus]],Tabelid!L:M,2,FALSE),"")</f>
        <v>FLOOR</v>
      </c>
      <c r="N229" s="11"/>
      <c r="O229" s="32"/>
      <c r="P229" s="32"/>
      <c r="Q229" s="32"/>
      <c r="R229" s="32"/>
      <c r="S229" s="32"/>
      <c r="T229" s="32"/>
      <c r="U229" s="32"/>
      <c r="V229" s="32"/>
      <c r="W229" s="32"/>
      <c r="X229" s="32"/>
      <c r="Y229" s="32"/>
      <c r="Z229" s="32"/>
      <c r="AA229" s="32"/>
      <c r="AB229" s="32"/>
      <c r="AC229" s="32"/>
      <c r="AD229" s="32"/>
      <c r="AE229" s="32"/>
      <c r="AF229" s="32"/>
      <c r="AG229" s="32"/>
    </row>
    <row r="230" spans="1:33" x14ac:dyDescent="0.25">
      <c r="A230" s="18" t="s">
        <v>345</v>
      </c>
      <c r="B230" s="19" t="s">
        <v>394</v>
      </c>
      <c r="C230" s="18" t="s">
        <v>97</v>
      </c>
      <c r="D230" s="18" t="s">
        <v>140</v>
      </c>
      <c r="E230" s="18" t="s">
        <v>141</v>
      </c>
      <c r="F230" s="49">
        <v>17.3</v>
      </c>
      <c r="G230" s="49">
        <v>16.399999999999999</v>
      </c>
      <c r="H230" s="18"/>
      <c r="I230" s="11" t="str">
        <f>LEFT(Tabel1[[#This Row],[Ruumi tüüp (TALO Tüüpruumide nimestik)]],2)</f>
        <v>21</v>
      </c>
      <c r="J230" s="22" t="s">
        <v>4</v>
      </c>
      <c r="K230" s="18" t="s">
        <v>10</v>
      </c>
      <c r="L230" s="11" t="str">
        <f>IFERROR(VLOOKUP(Tabel1[[#This Row],[Üürnik]],'Lepingu lisa'!$AW$3:$AX$22,2,FALSE),"")</f>
        <v/>
      </c>
      <c r="M230" s="11" t="str">
        <f>IFERROR(VLOOKUP(Tabel1[[#This Row],[Jaotus]],Tabelid!L:M,2,FALSE),"")</f>
        <v>NONE</v>
      </c>
      <c r="N230" s="11"/>
      <c r="O230" s="32"/>
      <c r="P230" s="32"/>
      <c r="Q230" s="32"/>
      <c r="R230" s="32"/>
      <c r="S230" s="32"/>
      <c r="T230" s="32"/>
      <c r="U230" s="32"/>
      <c r="V230" s="32"/>
      <c r="W230" s="32"/>
      <c r="X230" s="32"/>
      <c r="Y230" s="32"/>
      <c r="Z230" s="32"/>
      <c r="AA230" s="32"/>
      <c r="AB230" s="32"/>
      <c r="AC230" s="32"/>
      <c r="AD230" s="32"/>
      <c r="AE230" s="32"/>
      <c r="AF230" s="32"/>
      <c r="AG230" s="32"/>
    </row>
    <row r="231" spans="1:33" x14ac:dyDescent="0.25">
      <c r="A231" s="18" t="s">
        <v>345</v>
      </c>
      <c r="B231" s="19" t="s">
        <v>395</v>
      </c>
      <c r="C231" s="18" t="s">
        <v>97</v>
      </c>
      <c r="D231" s="18" t="s">
        <v>396</v>
      </c>
      <c r="E231" s="18" t="s">
        <v>397</v>
      </c>
      <c r="F231" s="49">
        <v>17.5</v>
      </c>
      <c r="G231" s="49">
        <v>16.600000000000001</v>
      </c>
      <c r="H231" s="18"/>
      <c r="I231" s="11" t="str">
        <f>LEFT(Tabel1[[#This Row],[Ruumi tüüp (TALO Tüüpruumide nimestik)]],2)</f>
        <v>53</v>
      </c>
      <c r="J231" s="22" t="s">
        <v>4</v>
      </c>
      <c r="K231" s="18" t="s">
        <v>10</v>
      </c>
      <c r="L231" s="11" t="str">
        <f>IFERROR(VLOOKUP(Tabel1[[#This Row],[Üürnik]],'Lepingu lisa'!$AW$3:$AX$22,2,FALSE),"")</f>
        <v/>
      </c>
      <c r="M231" s="11" t="str">
        <f>IFERROR(VLOOKUP(Tabel1[[#This Row],[Jaotus]],Tabelid!L:M,2,FALSE),"")</f>
        <v>NONE</v>
      </c>
      <c r="N231" s="11"/>
      <c r="O231" s="32"/>
      <c r="P231" s="32"/>
      <c r="Q231" s="32"/>
      <c r="R231" s="32"/>
      <c r="S231" s="32"/>
      <c r="T231" s="32"/>
      <c r="U231" s="32"/>
      <c r="V231" s="32"/>
      <c r="W231" s="32"/>
      <c r="X231" s="32"/>
      <c r="Y231" s="32"/>
      <c r="Z231" s="32"/>
      <c r="AA231" s="32"/>
      <c r="AB231" s="32"/>
      <c r="AC231" s="32"/>
      <c r="AD231" s="32"/>
      <c r="AE231" s="32"/>
      <c r="AF231" s="32"/>
      <c r="AG231" s="32"/>
    </row>
    <row r="232" spans="1:33" x14ac:dyDescent="0.25">
      <c r="A232" s="18" t="s">
        <v>345</v>
      </c>
      <c r="B232" s="19" t="s">
        <v>398</v>
      </c>
      <c r="C232" s="18" t="s">
        <v>97</v>
      </c>
      <c r="D232" s="18" t="s">
        <v>396</v>
      </c>
      <c r="E232" s="18" t="s">
        <v>397</v>
      </c>
      <c r="F232" s="49">
        <v>24.2</v>
      </c>
      <c r="G232" s="49">
        <v>23.3</v>
      </c>
      <c r="H232" s="18"/>
      <c r="I232" s="11" t="str">
        <f>LEFT(Tabel1[[#This Row],[Ruumi tüüp (TALO Tüüpruumide nimestik)]],2)</f>
        <v>53</v>
      </c>
      <c r="J232" s="22" t="s">
        <v>4</v>
      </c>
      <c r="K232" s="18" t="s">
        <v>10</v>
      </c>
      <c r="L232" s="11" t="str">
        <f>IFERROR(VLOOKUP(Tabel1[[#This Row],[Üürnik]],'Lepingu lisa'!$AW$3:$AX$22,2,FALSE),"")</f>
        <v/>
      </c>
      <c r="M232" s="11" t="str">
        <f>IFERROR(VLOOKUP(Tabel1[[#This Row],[Jaotus]],Tabelid!L:M,2,FALSE),"")</f>
        <v>NONE</v>
      </c>
      <c r="N232" s="11"/>
      <c r="O232" s="32"/>
      <c r="P232" s="32"/>
      <c r="Q232" s="32"/>
      <c r="R232" s="32"/>
      <c r="S232" s="32"/>
      <c r="T232" s="32"/>
      <c r="U232" s="32"/>
      <c r="V232" s="32"/>
      <c r="W232" s="32"/>
      <c r="X232" s="32"/>
      <c r="Y232" s="32"/>
      <c r="Z232" s="32"/>
      <c r="AA232" s="32"/>
      <c r="AB232" s="32"/>
      <c r="AC232" s="32"/>
      <c r="AD232" s="32"/>
      <c r="AE232" s="32"/>
      <c r="AF232" s="32"/>
      <c r="AG232" s="32"/>
    </row>
    <row r="233" spans="1:33" x14ac:dyDescent="0.25">
      <c r="A233" s="18" t="s">
        <v>399</v>
      </c>
      <c r="B233" s="19" t="s">
        <v>400</v>
      </c>
      <c r="C233" s="18" t="s">
        <v>97</v>
      </c>
      <c r="D233" s="18" t="s">
        <v>98</v>
      </c>
      <c r="E233" s="18" t="s">
        <v>99</v>
      </c>
      <c r="F233" s="49">
        <v>74.900000000000006</v>
      </c>
      <c r="G233" s="49">
        <v>73.5</v>
      </c>
      <c r="H233" s="18"/>
      <c r="I233" s="11" t="str">
        <f>LEFT(Tabel1[[#This Row],[Ruumi tüüp (TALO Tüüpruumide nimestik)]],2)</f>
        <v>91</v>
      </c>
      <c r="J233" s="22" t="s">
        <v>124</v>
      </c>
      <c r="K233" s="18"/>
      <c r="L233" s="11" t="str">
        <f>IFERROR(VLOOKUP(Tabel1[[#This Row],[Üürnik]],'Lepingu lisa'!$AW$3:$AX$22,2,FALSE),"")</f>
        <v/>
      </c>
      <c r="M233" s="11" t="str">
        <f>IFERROR(VLOOKUP(Tabel1[[#This Row],[Jaotus]],Tabelid!L:M,2,FALSE),"")</f>
        <v>FLOOR</v>
      </c>
      <c r="N233" s="11"/>
      <c r="O233" s="32"/>
      <c r="P233" s="32"/>
      <c r="Q233" s="32"/>
      <c r="R233" s="32"/>
      <c r="S233" s="32"/>
      <c r="T233" s="32"/>
      <c r="U233" s="32"/>
      <c r="V233" s="32"/>
      <c r="W233" s="32"/>
      <c r="X233" s="32"/>
      <c r="Y233" s="32"/>
      <c r="Z233" s="32"/>
      <c r="AA233" s="32"/>
      <c r="AB233" s="32"/>
      <c r="AC233" s="32"/>
      <c r="AD233" s="32"/>
      <c r="AE233" s="32"/>
      <c r="AF233" s="32"/>
      <c r="AG233" s="32"/>
    </row>
    <row r="234" spans="1:33" x14ac:dyDescent="0.25">
      <c r="A234" s="18" t="s">
        <v>399</v>
      </c>
      <c r="B234" s="19" t="s">
        <v>401</v>
      </c>
      <c r="C234" s="18" t="s">
        <v>103</v>
      </c>
      <c r="D234" s="18" t="s">
        <v>107</v>
      </c>
      <c r="E234" s="18" t="s">
        <v>105</v>
      </c>
      <c r="F234" s="49">
        <v>4</v>
      </c>
      <c r="G234" s="49">
        <v>4</v>
      </c>
      <c r="H234" s="18"/>
      <c r="I234" s="11" t="str">
        <f>LEFT(Tabel1[[#This Row],[Ruumi tüüp (TALO Tüüpruumide nimestik)]],2)</f>
        <v>92</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x14ac:dyDescent="0.25">
      <c r="A235" s="18" t="s">
        <v>399</v>
      </c>
      <c r="B235" s="19" t="s">
        <v>402</v>
      </c>
      <c r="C235" s="18" t="s">
        <v>103</v>
      </c>
      <c r="D235" s="18" t="s">
        <v>104</v>
      </c>
      <c r="E235" s="18" t="s">
        <v>105</v>
      </c>
      <c r="F235" s="49">
        <v>7.8</v>
      </c>
      <c r="G235" s="49">
        <v>7.8</v>
      </c>
      <c r="H235" s="18"/>
      <c r="I235" s="11" t="str">
        <f>LEFT(Tabel1[[#This Row],[Ruumi tüüp (TALO Tüüpruumide nimestik)]],2)</f>
        <v>92</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x14ac:dyDescent="0.25">
      <c r="A236" s="18" t="s">
        <v>399</v>
      </c>
      <c r="B236" s="19" t="s">
        <v>403</v>
      </c>
      <c r="C236" s="18" t="s">
        <v>97</v>
      </c>
      <c r="D236" s="18" t="s">
        <v>140</v>
      </c>
      <c r="E236" s="18" t="s">
        <v>141</v>
      </c>
      <c r="F236" s="49">
        <v>17.399999999999999</v>
      </c>
      <c r="G236" s="49">
        <v>16.8</v>
      </c>
      <c r="H236" s="18"/>
      <c r="I236" s="11" t="str">
        <f>LEFT(Tabel1[[#This Row],[Ruumi tüüp (TALO Tüüpruumide nimestik)]],2)</f>
        <v>21</v>
      </c>
      <c r="J236" s="22" t="s">
        <v>4</v>
      </c>
      <c r="K236" s="18" t="s">
        <v>10</v>
      </c>
      <c r="L236" s="11" t="str">
        <f>IFERROR(VLOOKUP(Tabel1[[#This Row],[Üürnik]],'Lepingu lisa'!$AW$3:$AX$22,2,FALSE),"")</f>
        <v/>
      </c>
      <c r="M236" s="11" t="str">
        <f>IFERROR(VLOOKUP(Tabel1[[#This Row],[Jaotus]],Tabelid!L:M,2,FALSE),"")</f>
        <v>NONE</v>
      </c>
      <c r="N236" s="11"/>
      <c r="O236" s="32"/>
      <c r="P236" s="32"/>
      <c r="Q236" s="32"/>
      <c r="R236" s="32"/>
      <c r="S236" s="32"/>
      <c r="T236" s="32"/>
      <c r="U236" s="32"/>
      <c r="V236" s="32"/>
      <c r="W236" s="32"/>
      <c r="X236" s="32"/>
      <c r="Y236" s="32"/>
      <c r="Z236" s="32"/>
      <c r="AA236" s="32"/>
      <c r="AB236" s="32"/>
      <c r="AC236" s="32"/>
      <c r="AD236" s="32"/>
      <c r="AE236" s="32"/>
      <c r="AF236" s="32"/>
      <c r="AG236" s="32"/>
    </row>
    <row r="237" spans="1:33" x14ac:dyDescent="0.25">
      <c r="A237" s="18" t="s">
        <v>399</v>
      </c>
      <c r="B237" s="19" t="s">
        <v>404</v>
      </c>
      <c r="C237" s="18" t="s">
        <v>97</v>
      </c>
      <c r="D237" s="18" t="s">
        <v>98</v>
      </c>
      <c r="E237" s="18" t="s">
        <v>99</v>
      </c>
      <c r="F237" s="49">
        <v>203.2</v>
      </c>
      <c r="G237" s="49">
        <v>192.6</v>
      </c>
      <c r="H237" s="18"/>
      <c r="I237" s="11" t="str">
        <f>LEFT(Tabel1[[#This Row],[Ruumi tüüp (TALO Tüüpruumide nimestik)]],2)</f>
        <v>91</v>
      </c>
      <c r="J237" s="22" t="s">
        <v>124</v>
      </c>
      <c r="K237" s="18"/>
      <c r="L237" s="11" t="str">
        <f>IFERROR(VLOOKUP(Tabel1[[#This Row],[Üürnik]],'Lepingu lisa'!$AW$3:$AX$22,2,FALSE),"")</f>
        <v/>
      </c>
      <c r="M237" s="11" t="str">
        <f>IFERROR(VLOOKUP(Tabel1[[#This Row],[Jaotus]],Tabelid!L:M,2,FALSE),"")</f>
        <v>FLOOR</v>
      </c>
      <c r="N237" s="11"/>
      <c r="O237" s="32"/>
      <c r="P237" s="32"/>
      <c r="Q237" s="32"/>
      <c r="R237" s="32"/>
      <c r="S237" s="32"/>
      <c r="T237" s="32"/>
      <c r="U237" s="32"/>
      <c r="V237" s="32"/>
      <c r="W237" s="32"/>
      <c r="X237" s="32"/>
      <c r="Y237" s="32"/>
      <c r="Z237" s="32"/>
      <c r="AA237" s="32"/>
      <c r="AB237" s="32"/>
      <c r="AC237" s="32"/>
      <c r="AD237" s="32"/>
      <c r="AE237" s="32"/>
      <c r="AF237" s="32"/>
      <c r="AG237" s="32"/>
    </row>
    <row r="238" spans="1:33" x14ac:dyDescent="0.25">
      <c r="A238" s="18" t="s">
        <v>399</v>
      </c>
      <c r="B238" s="19" t="s">
        <v>405</v>
      </c>
      <c r="C238" s="18" t="s">
        <v>97</v>
      </c>
      <c r="D238" s="18" t="s">
        <v>222</v>
      </c>
      <c r="E238" s="18" t="s">
        <v>141</v>
      </c>
      <c r="F238" s="49">
        <v>11.8</v>
      </c>
      <c r="G238" s="49">
        <v>11.2</v>
      </c>
      <c r="H238" s="18"/>
      <c r="I238" s="11" t="str">
        <f>LEFT(Tabel1[[#This Row],[Ruumi tüüp (TALO Tüüpruumide nimestik)]],2)</f>
        <v>21</v>
      </c>
      <c r="J238" s="22" t="s">
        <v>4</v>
      </c>
      <c r="K238" s="18" t="s">
        <v>10</v>
      </c>
      <c r="L238" s="11" t="str">
        <f>IFERROR(VLOOKUP(Tabel1[[#This Row],[Üürnik]],'Lepingu lisa'!$AW$3:$AX$22,2,FALSE),"")</f>
        <v/>
      </c>
      <c r="M238" s="11" t="str">
        <f>IFERROR(VLOOKUP(Tabel1[[#This Row],[Jaotus]],Tabelid!L:M,2,FALSE),"")</f>
        <v>NONE</v>
      </c>
      <c r="N238" s="11"/>
      <c r="O238" s="32"/>
      <c r="P238" s="32"/>
      <c r="Q238" s="32"/>
      <c r="R238" s="32"/>
      <c r="S238" s="32"/>
      <c r="T238" s="32"/>
      <c r="U238" s="32"/>
      <c r="V238" s="32"/>
      <c r="W238" s="32"/>
      <c r="X238" s="32"/>
      <c r="Y238" s="32"/>
      <c r="Z238" s="32"/>
      <c r="AA238" s="32"/>
      <c r="AB238" s="32"/>
      <c r="AC238" s="32"/>
      <c r="AD238" s="32"/>
      <c r="AE238" s="32"/>
      <c r="AF238" s="32"/>
      <c r="AG238" s="32"/>
    </row>
    <row r="239" spans="1:33" x14ac:dyDescent="0.25">
      <c r="A239" s="18" t="s">
        <v>399</v>
      </c>
      <c r="B239" s="19" t="s">
        <v>406</v>
      </c>
      <c r="C239" s="18" t="s">
        <v>97</v>
      </c>
      <c r="D239" s="18" t="s">
        <v>222</v>
      </c>
      <c r="E239" s="18" t="s">
        <v>141</v>
      </c>
      <c r="F239" s="49">
        <v>13.3</v>
      </c>
      <c r="G239" s="49">
        <v>12.4</v>
      </c>
      <c r="H239" s="18"/>
      <c r="I239" s="11" t="str">
        <f>LEFT(Tabel1[[#This Row],[Ruumi tüüp (TALO Tüüpruumide nimestik)]],2)</f>
        <v>21</v>
      </c>
      <c r="J239" s="22" t="s">
        <v>4</v>
      </c>
      <c r="K239" s="18" t="s">
        <v>10</v>
      </c>
      <c r="L239" s="11" t="str">
        <f>IFERROR(VLOOKUP(Tabel1[[#This Row],[Üürnik]],'Lepingu lisa'!$AW$3:$AX$22,2,FALSE),"")</f>
        <v/>
      </c>
      <c r="M239" s="11" t="str">
        <f>IFERROR(VLOOKUP(Tabel1[[#This Row],[Jaotus]],Tabelid!L:M,2,FALSE),"")</f>
        <v>NONE</v>
      </c>
      <c r="N239" s="11"/>
      <c r="O239" s="32"/>
      <c r="P239" s="32"/>
      <c r="Q239" s="32"/>
      <c r="R239" s="32"/>
      <c r="S239" s="32"/>
      <c r="T239" s="32"/>
      <c r="U239" s="32"/>
      <c r="V239" s="32"/>
      <c r="W239" s="32"/>
      <c r="X239" s="32"/>
      <c r="Y239" s="32"/>
      <c r="Z239" s="32"/>
      <c r="AA239" s="32"/>
      <c r="AB239" s="32"/>
      <c r="AC239" s="32"/>
      <c r="AD239" s="32"/>
      <c r="AE239" s="32"/>
      <c r="AF239" s="32"/>
      <c r="AG239" s="32"/>
    </row>
    <row r="240" spans="1:33" x14ac:dyDescent="0.25">
      <c r="A240" s="18" t="s">
        <v>399</v>
      </c>
      <c r="B240" s="19" t="s">
        <v>407</v>
      </c>
      <c r="C240" s="18" t="s">
        <v>97</v>
      </c>
      <c r="D240" s="18" t="s">
        <v>222</v>
      </c>
      <c r="E240" s="18" t="s">
        <v>141</v>
      </c>
      <c r="F240" s="49">
        <v>11.2</v>
      </c>
      <c r="G240" s="49">
        <v>10.7</v>
      </c>
      <c r="H240" s="18"/>
      <c r="I240" s="11" t="str">
        <f>LEFT(Tabel1[[#This Row],[Ruumi tüüp (TALO Tüüpruumide nimestik)]],2)</f>
        <v>21</v>
      </c>
      <c r="J240" s="22" t="s">
        <v>4</v>
      </c>
      <c r="K240" s="18" t="s">
        <v>10</v>
      </c>
      <c r="L240" s="11" t="str">
        <f>IFERROR(VLOOKUP(Tabel1[[#This Row],[Üürnik]],'Lepingu lisa'!$AW$3:$AX$22,2,FALSE),"")</f>
        <v/>
      </c>
      <c r="M240" s="11" t="str">
        <f>IFERROR(VLOOKUP(Tabel1[[#This Row],[Jaotus]],Tabelid!L:M,2,FALSE),"")</f>
        <v>NONE</v>
      </c>
      <c r="N240" s="11"/>
      <c r="O240" s="32"/>
      <c r="P240" s="32"/>
      <c r="Q240" s="32"/>
      <c r="R240" s="32"/>
      <c r="S240" s="32"/>
      <c r="T240" s="32"/>
      <c r="U240" s="32"/>
      <c r="V240" s="32"/>
      <c r="W240" s="32"/>
      <c r="X240" s="32"/>
      <c r="Y240" s="32"/>
      <c r="Z240" s="32"/>
      <c r="AA240" s="32"/>
      <c r="AB240" s="32"/>
      <c r="AC240" s="32"/>
      <c r="AD240" s="32"/>
      <c r="AE240" s="32"/>
      <c r="AF240" s="32"/>
      <c r="AG240" s="32"/>
    </row>
    <row r="241" spans="1:33" x14ac:dyDescent="0.25">
      <c r="A241" s="18" t="s">
        <v>399</v>
      </c>
      <c r="B241" s="19" t="s">
        <v>408</v>
      </c>
      <c r="C241" s="18" t="s">
        <v>109</v>
      </c>
      <c r="D241" s="18" t="s">
        <v>190</v>
      </c>
      <c r="E241" s="18" t="s">
        <v>111</v>
      </c>
      <c r="F241" s="49">
        <v>5.7</v>
      </c>
      <c r="G241" s="49">
        <v>5.7</v>
      </c>
      <c r="H241" s="18"/>
      <c r="I241" s="11" t="str">
        <f>LEFT(Tabel1[[#This Row],[Ruumi tüüp (TALO Tüüpruumide nimestik)]],2)</f>
        <v>97</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x14ac:dyDescent="0.25">
      <c r="A242" s="18" t="s">
        <v>399</v>
      </c>
      <c r="B242" s="19" t="s">
        <v>409</v>
      </c>
      <c r="C242" s="18" t="s">
        <v>97</v>
      </c>
      <c r="D242" s="18" t="s">
        <v>131</v>
      </c>
      <c r="E242" s="18" t="s">
        <v>132</v>
      </c>
      <c r="F242" s="49">
        <v>6.1</v>
      </c>
      <c r="G242" s="49">
        <v>5.6</v>
      </c>
      <c r="H242" s="18"/>
      <c r="I242" s="11" t="str">
        <f>LEFT(Tabel1[[#This Row],[Ruumi tüüp (TALO Tüüpruumide nimestik)]],2)</f>
        <v>86</v>
      </c>
      <c r="J242" s="22" t="s">
        <v>124</v>
      </c>
      <c r="K242" s="18"/>
      <c r="L242" s="11" t="str">
        <f>IFERROR(VLOOKUP(Tabel1[[#This Row],[Üürnik]],'Lepingu lisa'!$AW$3:$AX$22,2,FALSE),"")</f>
        <v/>
      </c>
      <c r="M242" s="11" t="str">
        <f>IFERROR(VLOOKUP(Tabel1[[#This Row],[Jaotus]],Tabelid!L:M,2,FALSE),"")</f>
        <v>FLOOR</v>
      </c>
      <c r="N242" s="11"/>
      <c r="O242" s="32"/>
      <c r="P242" s="32"/>
      <c r="Q242" s="32"/>
      <c r="R242" s="32"/>
      <c r="S242" s="32"/>
      <c r="T242" s="32"/>
      <c r="U242" s="32"/>
      <c r="V242" s="32"/>
      <c r="W242" s="32"/>
      <c r="X242" s="32"/>
      <c r="Y242" s="32"/>
      <c r="Z242" s="32"/>
      <c r="AA242" s="32"/>
      <c r="AB242" s="32"/>
      <c r="AC242" s="32"/>
      <c r="AD242" s="32"/>
      <c r="AE242" s="32"/>
      <c r="AF242" s="32"/>
      <c r="AG242" s="32"/>
    </row>
    <row r="243" spans="1:33" x14ac:dyDescent="0.25">
      <c r="A243" s="18" t="s">
        <v>399</v>
      </c>
      <c r="B243" s="19" t="s">
        <v>410</v>
      </c>
      <c r="C243" s="18" t="s">
        <v>97</v>
      </c>
      <c r="D243" s="18" t="s">
        <v>98</v>
      </c>
      <c r="E243" s="18" t="s">
        <v>99</v>
      </c>
      <c r="F243" s="49">
        <v>11.4</v>
      </c>
      <c r="G243" s="49">
        <v>10.8</v>
      </c>
      <c r="H243" s="18"/>
      <c r="I243" s="11" t="str">
        <f>LEFT(Tabel1[[#This Row],[Ruumi tüüp (TALO Tüüpruumide nimestik)]],2)</f>
        <v>91</v>
      </c>
      <c r="J243" s="22" t="s">
        <v>124</v>
      </c>
      <c r="K243" s="18"/>
      <c r="L243" s="11" t="str">
        <f>IFERROR(VLOOKUP(Tabel1[[#This Row],[Üürnik]],'Lepingu lisa'!$AW$3:$AX$22,2,FALSE),"")</f>
        <v/>
      </c>
      <c r="M243" s="11" t="str">
        <f>IFERROR(VLOOKUP(Tabel1[[#This Row],[Jaotus]],Tabelid!L:M,2,FALSE),"")</f>
        <v>FLOOR</v>
      </c>
      <c r="N243" s="11"/>
      <c r="O243" s="32"/>
      <c r="P243" s="32"/>
      <c r="Q243" s="32"/>
      <c r="R243" s="32"/>
      <c r="S243" s="32"/>
      <c r="T243" s="32"/>
      <c r="U243" s="32"/>
      <c r="V243" s="32"/>
      <c r="W243" s="32"/>
      <c r="X243" s="32"/>
      <c r="Y243" s="32"/>
      <c r="Z243" s="32"/>
      <c r="AA243" s="32"/>
      <c r="AB243" s="32"/>
      <c r="AC243" s="32"/>
      <c r="AD243" s="32"/>
      <c r="AE243" s="32"/>
      <c r="AF243" s="32"/>
      <c r="AG243" s="32"/>
    </row>
    <row r="244" spans="1:33" x14ac:dyDescent="0.25">
      <c r="A244" s="18" t="s">
        <v>399</v>
      </c>
      <c r="B244" s="19" t="s">
        <v>411</v>
      </c>
      <c r="C244" s="18" t="s">
        <v>97</v>
      </c>
      <c r="D244" s="18" t="s">
        <v>119</v>
      </c>
      <c r="E244" s="18" t="s">
        <v>120</v>
      </c>
      <c r="F244" s="49">
        <v>3</v>
      </c>
      <c r="G244" s="49">
        <v>2.8</v>
      </c>
      <c r="H244" s="18"/>
      <c r="I244" s="11" t="str">
        <f>LEFT(Tabel1[[#This Row],[Ruumi tüüp (TALO Tüüpruumide nimestik)]],2)</f>
        <v>73</v>
      </c>
      <c r="J244" s="22" t="s">
        <v>124</v>
      </c>
      <c r="K244" s="18"/>
      <c r="L244" s="11" t="str">
        <f>IFERROR(VLOOKUP(Tabel1[[#This Row],[Üürnik]],'Lepingu lisa'!$AW$3:$AX$22,2,FALSE),"")</f>
        <v/>
      </c>
      <c r="M244" s="11" t="str">
        <f>IFERROR(VLOOKUP(Tabel1[[#This Row],[Jaotus]],Tabelid!L:M,2,FALSE),"")</f>
        <v>FLOOR</v>
      </c>
      <c r="N244" s="11"/>
      <c r="O244" s="32"/>
      <c r="P244" s="32"/>
      <c r="Q244" s="32"/>
      <c r="R244" s="32"/>
      <c r="S244" s="32"/>
      <c r="T244" s="32"/>
      <c r="U244" s="32"/>
      <c r="V244" s="32"/>
      <c r="W244" s="32"/>
      <c r="X244" s="32"/>
      <c r="Y244" s="32"/>
      <c r="Z244" s="32"/>
      <c r="AA244" s="32"/>
      <c r="AB244" s="32"/>
      <c r="AC244" s="32"/>
      <c r="AD244" s="32"/>
      <c r="AE244" s="32"/>
      <c r="AF244" s="32"/>
      <c r="AG244" s="32"/>
    </row>
    <row r="245" spans="1:33" x14ac:dyDescent="0.25">
      <c r="A245" s="18" t="s">
        <v>399</v>
      </c>
      <c r="B245" s="19" t="s">
        <v>412</v>
      </c>
      <c r="C245" s="18" t="s">
        <v>97</v>
      </c>
      <c r="D245" s="18" t="s">
        <v>119</v>
      </c>
      <c r="E245" s="18" t="s">
        <v>120</v>
      </c>
      <c r="F245" s="49">
        <v>2.6</v>
      </c>
      <c r="G245" s="49">
        <v>2.2999999999999998</v>
      </c>
      <c r="H245" s="18"/>
      <c r="I245" s="11" t="str">
        <f>LEFT(Tabel1[[#This Row],[Ruumi tüüp (TALO Tüüpruumide nimestik)]],2)</f>
        <v>73</v>
      </c>
      <c r="J245" s="22" t="s">
        <v>124</v>
      </c>
      <c r="K245" s="18"/>
      <c r="L245" s="11" t="str">
        <f>IFERROR(VLOOKUP(Tabel1[[#This Row],[Üürnik]],'Lepingu lisa'!$AW$3:$AX$22,2,FALSE),"")</f>
        <v/>
      </c>
      <c r="M245" s="11" t="str">
        <f>IFERROR(VLOOKUP(Tabel1[[#This Row],[Jaotus]],Tabelid!L:M,2,FALSE),"")</f>
        <v>FLOOR</v>
      </c>
      <c r="N245" s="11"/>
      <c r="O245" s="32"/>
      <c r="P245" s="32"/>
      <c r="Q245" s="32"/>
      <c r="R245" s="32"/>
      <c r="S245" s="32"/>
      <c r="T245" s="32"/>
      <c r="U245" s="32"/>
      <c r="V245" s="32"/>
      <c r="W245" s="32"/>
      <c r="X245" s="32"/>
      <c r="Y245" s="32"/>
      <c r="Z245" s="32"/>
      <c r="AA245" s="32"/>
      <c r="AB245" s="32"/>
      <c r="AC245" s="32"/>
      <c r="AD245" s="32"/>
      <c r="AE245" s="32"/>
      <c r="AF245" s="32"/>
      <c r="AG245" s="32"/>
    </row>
    <row r="246" spans="1:33" x14ac:dyDescent="0.25">
      <c r="A246" s="18" t="s">
        <v>399</v>
      </c>
      <c r="B246" s="19" t="s">
        <v>413</v>
      </c>
      <c r="C246" s="18" t="s">
        <v>97</v>
      </c>
      <c r="D246" s="18" t="s">
        <v>119</v>
      </c>
      <c r="E246" s="18" t="s">
        <v>120</v>
      </c>
      <c r="F246" s="49">
        <v>5.7</v>
      </c>
      <c r="G246" s="49">
        <v>5.0999999999999996</v>
      </c>
      <c r="H246" s="18"/>
      <c r="I246" s="11" t="str">
        <f>LEFT(Tabel1[[#This Row],[Ruumi tüüp (TALO Tüüpruumide nimestik)]],2)</f>
        <v>73</v>
      </c>
      <c r="J246" s="22" t="s">
        <v>124</v>
      </c>
      <c r="K246" s="18"/>
      <c r="L246" s="11" t="str">
        <f>IFERROR(VLOOKUP(Tabel1[[#This Row],[Üürnik]],'Lepingu lisa'!$AW$3:$AX$22,2,FALSE),"")</f>
        <v/>
      </c>
      <c r="M246" s="11" t="str">
        <f>IFERROR(VLOOKUP(Tabel1[[#This Row],[Jaotus]],Tabelid!L:M,2,FALSE),"")</f>
        <v>FLOOR</v>
      </c>
      <c r="N246" s="11"/>
      <c r="O246" s="32"/>
      <c r="P246" s="32"/>
      <c r="Q246" s="32"/>
      <c r="R246" s="32"/>
      <c r="S246" s="32"/>
      <c r="T246" s="32"/>
      <c r="U246" s="32"/>
      <c r="V246" s="32"/>
      <c r="W246" s="32"/>
      <c r="X246" s="32"/>
      <c r="Y246" s="32"/>
      <c r="Z246" s="32"/>
      <c r="AA246" s="32"/>
      <c r="AB246" s="32"/>
      <c r="AC246" s="32"/>
      <c r="AD246" s="32"/>
      <c r="AE246" s="32"/>
      <c r="AF246" s="32"/>
      <c r="AG246" s="32"/>
    </row>
    <row r="247" spans="1:33" x14ac:dyDescent="0.25">
      <c r="A247" s="18" t="s">
        <v>399</v>
      </c>
      <c r="B247" s="19" t="s">
        <v>414</v>
      </c>
      <c r="C247" s="18" t="s">
        <v>97</v>
      </c>
      <c r="D247" s="18" t="s">
        <v>230</v>
      </c>
      <c r="E247" s="18" t="s">
        <v>231</v>
      </c>
      <c r="F247" s="49">
        <v>36.200000000000003</v>
      </c>
      <c r="G247" s="49">
        <v>35.200000000000003</v>
      </c>
      <c r="H247" s="18"/>
      <c r="I247" s="11" t="str">
        <f>LEFT(Tabel1[[#This Row],[Ruumi tüüp (TALO Tüüpruumide nimestik)]],2)</f>
        <v>75</v>
      </c>
      <c r="J247" s="22" t="s">
        <v>124</v>
      </c>
      <c r="K247" s="18"/>
      <c r="L247" s="11" t="str">
        <f>IFERROR(VLOOKUP(Tabel1[[#This Row],[Üürnik]],'Lepingu lisa'!$AW$3:$AX$22,2,FALSE),"")</f>
        <v/>
      </c>
      <c r="M247" s="11" t="str">
        <f>IFERROR(VLOOKUP(Tabel1[[#This Row],[Jaotus]],Tabelid!L:M,2,FALSE),"")</f>
        <v>FLOOR</v>
      </c>
      <c r="N247" s="11"/>
      <c r="O247" s="32"/>
      <c r="P247" s="32"/>
      <c r="Q247" s="32"/>
      <c r="R247" s="32"/>
      <c r="S247" s="32"/>
      <c r="T247" s="32"/>
      <c r="U247" s="32"/>
      <c r="V247" s="32"/>
      <c r="W247" s="32"/>
      <c r="X247" s="32"/>
      <c r="Y247" s="32"/>
      <c r="Z247" s="32"/>
      <c r="AA247" s="32"/>
      <c r="AB247" s="32"/>
      <c r="AC247" s="32"/>
      <c r="AD247" s="32"/>
      <c r="AE247" s="32"/>
      <c r="AF247" s="32"/>
      <c r="AG247" s="32"/>
    </row>
    <row r="248" spans="1:33" x14ac:dyDescent="0.25">
      <c r="A248" s="18" t="s">
        <v>399</v>
      </c>
      <c r="B248" s="19" t="s">
        <v>415</v>
      </c>
      <c r="C248" s="18" t="s">
        <v>97</v>
      </c>
      <c r="D248" s="18" t="s">
        <v>140</v>
      </c>
      <c r="E248" s="18" t="s">
        <v>141</v>
      </c>
      <c r="F248" s="49">
        <v>37</v>
      </c>
      <c r="G248" s="49">
        <v>36.1</v>
      </c>
      <c r="H248" s="18"/>
      <c r="I248" s="11" t="str">
        <f>LEFT(Tabel1[[#This Row],[Ruumi tüüp (TALO Tüüpruumide nimestik)]],2)</f>
        <v>21</v>
      </c>
      <c r="J248" s="22" t="s">
        <v>4</v>
      </c>
      <c r="K248" s="18" t="s">
        <v>10</v>
      </c>
      <c r="L248" s="11" t="str">
        <f>IFERROR(VLOOKUP(Tabel1[[#This Row],[Üürnik]],'Lepingu lisa'!$AW$3:$AX$22,2,FALSE),"")</f>
        <v/>
      </c>
      <c r="M248" s="11" t="str">
        <f>IFERROR(VLOOKUP(Tabel1[[#This Row],[Jaotus]],Tabelid!L:M,2,FALSE),"")</f>
        <v>NONE</v>
      </c>
      <c r="N248" s="11"/>
      <c r="O248" s="32"/>
      <c r="P248" s="32"/>
      <c r="Q248" s="32"/>
      <c r="R248" s="32"/>
      <c r="S248" s="32"/>
      <c r="T248" s="32"/>
      <c r="U248" s="32"/>
      <c r="V248" s="32"/>
      <c r="W248" s="32"/>
      <c r="X248" s="32"/>
      <c r="Y248" s="32"/>
      <c r="Z248" s="32"/>
      <c r="AA248" s="32"/>
      <c r="AB248" s="32"/>
      <c r="AC248" s="32"/>
      <c r="AD248" s="32"/>
      <c r="AE248" s="32"/>
      <c r="AF248" s="32"/>
      <c r="AG248" s="32"/>
    </row>
    <row r="249" spans="1:33" x14ac:dyDescent="0.25">
      <c r="A249" s="18" t="s">
        <v>399</v>
      </c>
      <c r="B249" s="19" t="s">
        <v>416</v>
      </c>
      <c r="C249" s="18" t="s">
        <v>97</v>
      </c>
      <c r="D249" s="18" t="s">
        <v>140</v>
      </c>
      <c r="E249" s="18" t="s">
        <v>141</v>
      </c>
      <c r="F249" s="49">
        <v>17.5</v>
      </c>
      <c r="G249" s="49">
        <v>16.600000000000001</v>
      </c>
      <c r="H249" s="18"/>
      <c r="I249" s="11" t="str">
        <f>LEFT(Tabel1[[#This Row],[Ruumi tüüp (TALO Tüüpruumide nimestik)]],2)</f>
        <v>21</v>
      </c>
      <c r="J249" s="22" t="s">
        <v>4</v>
      </c>
      <c r="K249" s="18" t="s">
        <v>10</v>
      </c>
      <c r="L249" s="11" t="str">
        <f>IFERROR(VLOOKUP(Tabel1[[#This Row],[Üürnik]],'Lepingu lisa'!$AW$3:$AX$22,2,FALSE),"")</f>
        <v/>
      </c>
      <c r="M249" s="11" t="str">
        <f>IFERROR(VLOOKUP(Tabel1[[#This Row],[Jaotus]],Tabelid!L:M,2,FALSE),"")</f>
        <v>NONE</v>
      </c>
      <c r="N249" s="11"/>
      <c r="O249" s="32"/>
      <c r="P249" s="32"/>
      <c r="Q249" s="32"/>
      <c r="R249" s="32"/>
      <c r="S249" s="32"/>
      <c r="T249" s="32"/>
      <c r="U249" s="32"/>
      <c r="V249" s="32"/>
      <c r="W249" s="32"/>
      <c r="X249" s="32"/>
      <c r="Y249" s="32"/>
      <c r="Z249" s="32"/>
      <c r="AA249" s="32"/>
      <c r="AB249" s="32"/>
      <c r="AC249" s="32"/>
      <c r="AD249" s="32"/>
      <c r="AE249" s="32"/>
      <c r="AF249" s="32"/>
      <c r="AG249" s="32"/>
    </row>
    <row r="250" spans="1:33" x14ac:dyDescent="0.25">
      <c r="A250" s="18" t="s">
        <v>399</v>
      </c>
      <c r="B250" s="19" t="s">
        <v>417</v>
      </c>
      <c r="C250" s="18" t="s">
        <v>97</v>
      </c>
      <c r="D250" s="18" t="s">
        <v>148</v>
      </c>
      <c r="E250" s="18" t="s">
        <v>149</v>
      </c>
      <c r="F250" s="49">
        <v>17</v>
      </c>
      <c r="G250" s="49">
        <v>16.2</v>
      </c>
      <c r="H250" s="18"/>
      <c r="I250" s="11" t="str">
        <f>LEFT(Tabel1[[#This Row],[Ruumi tüüp (TALO Tüüpruumide nimestik)]],2)</f>
        <v>51</v>
      </c>
      <c r="J250" s="22" t="s">
        <v>124</v>
      </c>
      <c r="K250" s="18"/>
      <c r="L250" s="11" t="str">
        <f>IFERROR(VLOOKUP(Tabel1[[#This Row],[Üürnik]],'Lepingu lisa'!$AW$3:$AX$22,2,FALSE),"")</f>
        <v/>
      </c>
      <c r="M250" s="11" t="str">
        <f>IFERROR(VLOOKUP(Tabel1[[#This Row],[Jaotus]],Tabelid!L:M,2,FALSE),"")</f>
        <v>FLOOR</v>
      </c>
      <c r="N250" s="11"/>
      <c r="O250" s="32"/>
      <c r="P250" s="32"/>
      <c r="Q250" s="32"/>
      <c r="R250" s="32"/>
      <c r="S250" s="32"/>
      <c r="T250" s="32"/>
      <c r="U250" s="32"/>
      <c r="V250" s="32"/>
      <c r="W250" s="32"/>
      <c r="X250" s="32"/>
      <c r="Y250" s="32"/>
      <c r="Z250" s="32"/>
      <c r="AA250" s="32"/>
      <c r="AB250" s="32"/>
      <c r="AC250" s="32"/>
      <c r="AD250" s="32"/>
      <c r="AE250" s="32"/>
      <c r="AF250" s="32"/>
      <c r="AG250" s="32"/>
    </row>
    <row r="251" spans="1:33" x14ac:dyDescent="0.25">
      <c r="A251" s="18" t="s">
        <v>399</v>
      </c>
      <c r="B251" s="19" t="s">
        <v>418</v>
      </c>
      <c r="C251" s="18" t="s">
        <v>97</v>
      </c>
      <c r="D251" s="18" t="s">
        <v>119</v>
      </c>
      <c r="E251" s="18" t="s">
        <v>120</v>
      </c>
      <c r="F251" s="49">
        <v>2</v>
      </c>
      <c r="G251" s="49">
        <v>1.8</v>
      </c>
      <c r="H251" s="18"/>
      <c r="I251" s="11" t="str">
        <f>LEFT(Tabel1[[#This Row],[Ruumi tüüp (TALO Tüüpruumide nimestik)]],2)</f>
        <v>73</v>
      </c>
      <c r="J251" s="22" t="s">
        <v>124</v>
      </c>
      <c r="K251" s="18"/>
      <c r="L251" s="11" t="str">
        <f>IFERROR(VLOOKUP(Tabel1[[#This Row],[Üürnik]],'Lepingu lisa'!$AW$3:$AX$22,2,FALSE),"")</f>
        <v/>
      </c>
      <c r="M251" s="11" t="str">
        <f>IFERROR(VLOOKUP(Tabel1[[#This Row],[Jaotus]],Tabelid!L:M,2,FALSE),"")</f>
        <v>FLOOR</v>
      </c>
      <c r="N251" s="11"/>
      <c r="O251" s="32"/>
      <c r="P251" s="32"/>
      <c r="Q251" s="32"/>
      <c r="R251" s="32"/>
      <c r="S251" s="32"/>
      <c r="T251" s="32"/>
      <c r="U251" s="32"/>
      <c r="V251" s="32"/>
      <c r="W251" s="32"/>
      <c r="X251" s="32"/>
      <c r="Y251" s="32"/>
      <c r="Z251" s="32"/>
      <c r="AA251" s="32"/>
      <c r="AB251" s="32"/>
      <c r="AC251" s="32"/>
      <c r="AD251" s="32"/>
      <c r="AE251" s="32"/>
      <c r="AF251" s="32"/>
      <c r="AG251" s="32"/>
    </row>
    <row r="252" spans="1:33" x14ac:dyDescent="0.25">
      <c r="A252" s="18" t="s">
        <v>399</v>
      </c>
      <c r="B252" s="19" t="s">
        <v>419</v>
      </c>
      <c r="C252" s="18" t="s">
        <v>109</v>
      </c>
      <c r="D252" s="18" t="s">
        <v>110</v>
      </c>
      <c r="E252" s="18" t="s">
        <v>111</v>
      </c>
      <c r="F252" s="49">
        <v>1.8</v>
      </c>
      <c r="G252" s="49">
        <v>1.8</v>
      </c>
      <c r="H252" s="18"/>
      <c r="I252" s="11" t="str">
        <f>LEFT(Tabel1[[#This Row],[Ruumi tüüp (TALO Tüüpruumide nimestik)]],2)</f>
        <v>97</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x14ac:dyDescent="0.25">
      <c r="A253" s="18" t="s">
        <v>399</v>
      </c>
      <c r="B253" s="19" t="s">
        <v>420</v>
      </c>
      <c r="C253" s="18" t="s">
        <v>97</v>
      </c>
      <c r="D253" s="18" t="s">
        <v>222</v>
      </c>
      <c r="E253" s="18" t="s">
        <v>141</v>
      </c>
      <c r="F253" s="49">
        <v>64.8</v>
      </c>
      <c r="G253" s="49">
        <v>63.5</v>
      </c>
      <c r="H253" s="18"/>
      <c r="I253" s="11" t="str">
        <f>LEFT(Tabel1[[#This Row],[Ruumi tüüp (TALO Tüüpruumide nimestik)]],2)</f>
        <v>21</v>
      </c>
      <c r="J253" s="22" t="s">
        <v>4</v>
      </c>
      <c r="K253" s="18" t="s">
        <v>10</v>
      </c>
      <c r="L253" s="11" t="str">
        <f>IFERROR(VLOOKUP(Tabel1[[#This Row],[Üürnik]],'Lepingu lisa'!$AW$3:$AX$22,2,FALSE),"")</f>
        <v/>
      </c>
      <c r="M253" s="11" t="str">
        <f>IFERROR(VLOOKUP(Tabel1[[#This Row],[Jaotus]],Tabelid!L:M,2,FALSE),"")</f>
        <v>NONE</v>
      </c>
      <c r="N253" s="11"/>
      <c r="O253" s="32"/>
      <c r="P253" s="32"/>
      <c r="Q253" s="32"/>
      <c r="R253" s="32"/>
      <c r="S253" s="32"/>
      <c r="T253" s="32"/>
      <c r="U253" s="32"/>
      <c r="V253" s="32"/>
      <c r="W253" s="32"/>
      <c r="X253" s="32"/>
      <c r="Y253" s="32"/>
      <c r="Z253" s="32"/>
      <c r="AA253" s="32"/>
      <c r="AB253" s="32"/>
      <c r="AC253" s="32"/>
      <c r="AD253" s="32"/>
      <c r="AE253" s="32"/>
      <c r="AF253" s="32"/>
      <c r="AG253" s="32"/>
    </row>
    <row r="254" spans="1:33" x14ac:dyDescent="0.25">
      <c r="A254" s="18" t="s">
        <v>399</v>
      </c>
      <c r="B254" s="19" t="s">
        <v>421</v>
      </c>
      <c r="C254" s="18" t="s">
        <v>97</v>
      </c>
      <c r="D254" s="18" t="s">
        <v>222</v>
      </c>
      <c r="E254" s="18" t="s">
        <v>141</v>
      </c>
      <c r="F254" s="49">
        <v>29.1</v>
      </c>
      <c r="G254" s="49">
        <v>28.2</v>
      </c>
      <c r="H254" s="18"/>
      <c r="I254" s="11" t="str">
        <f>LEFT(Tabel1[[#This Row],[Ruumi tüüp (TALO Tüüpruumide nimestik)]],2)</f>
        <v>21</v>
      </c>
      <c r="J254" s="22" t="s">
        <v>4</v>
      </c>
      <c r="K254" s="18" t="s">
        <v>10</v>
      </c>
      <c r="L254" s="11" t="str">
        <f>IFERROR(VLOOKUP(Tabel1[[#This Row],[Üürnik]],'Lepingu lisa'!$AW$3:$AX$22,2,FALSE),"")</f>
        <v/>
      </c>
      <c r="M254" s="11" t="str">
        <f>IFERROR(VLOOKUP(Tabel1[[#This Row],[Jaotus]],Tabelid!L:M,2,FALSE),"")</f>
        <v>NONE</v>
      </c>
      <c r="N254" s="11"/>
      <c r="O254" s="32"/>
      <c r="P254" s="32"/>
      <c r="Q254" s="32"/>
      <c r="R254" s="32"/>
      <c r="S254" s="32"/>
      <c r="T254" s="32"/>
      <c r="U254" s="32"/>
      <c r="V254" s="32"/>
      <c r="W254" s="32"/>
      <c r="X254" s="32"/>
      <c r="Y254" s="32"/>
      <c r="Z254" s="32"/>
      <c r="AA254" s="32"/>
      <c r="AB254" s="32"/>
      <c r="AC254" s="32"/>
      <c r="AD254" s="32"/>
      <c r="AE254" s="32"/>
      <c r="AF254" s="32"/>
      <c r="AG254" s="32"/>
    </row>
    <row r="255" spans="1:33" x14ac:dyDescent="0.25">
      <c r="A255" s="18" t="s">
        <v>399</v>
      </c>
      <c r="B255" s="19" t="s">
        <v>422</v>
      </c>
      <c r="C255" s="18" t="s">
        <v>97</v>
      </c>
      <c r="D255" s="18" t="s">
        <v>140</v>
      </c>
      <c r="E255" s="18" t="s">
        <v>141</v>
      </c>
      <c r="F255" s="49">
        <v>16.2</v>
      </c>
      <c r="G255" s="49">
        <v>15.4</v>
      </c>
      <c r="H255" s="18"/>
      <c r="I255" s="11" t="str">
        <f>LEFT(Tabel1[[#This Row],[Ruumi tüüp (TALO Tüüpruumide nimestik)]],2)</f>
        <v>21</v>
      </c>
      <c r="J255" s="22" t="s">
        <v>4</v>
      </c>
      <c r="K255" s="18" t="s">
        <v>10</v>
      </c>
      <c r="L255" s="11" t="str">
        <f>IFERROR(VLOOKUP(Tabel1[[#This Row],[Üürnik]],'Lepingu lisa'!$AW$3:$AX$22,2,FALSE),"")</f>
        <v/>
      </c>
      <c r="M255" s="11" t="str">
        <f>IFERROR(VLOOKUP(Tabel1[[#This Row],[Jaotus]],Tabelid!L:M,2,FALSE),"")</f>
        <v>NONE</v>
      </c>
      <c r="N255" s="11"/>
      <c r="O255" s="32"/>
      <c r="P255" s="32"/>
      <c r="Q255" s="32"/>
      <c r="R255" s="32"/>
      <c r="S255" s="32"/>
      <c r="T255" s="32"/>
      <c r="U255" s="32"/>
      <c r="V255" s="32"/>
      <c r="W255" s="32"/>
      <c r="X255" s="32"/>
      <c r="Y255" s="32"/>
      <c r="Z255" s="32"/>
      <c r="AA255" s="32"/>
      <c r="AB255" s="32"/>
      <c r="AC255" s="32"/>
      <c r="AD255" s="32"/>
      <c r="AE255" s="32"/>
      <c r="AF255" s="32"/>
      <c r="AG255" s="32"/>
    </row>
    <row r="256" spans="1:33" x14ac:dyDescent="0.25">
      <c r="A256" s="18" t="s">
        <v>399</v>
      </c>
      <c r="B256" s="19" t="s">
        <v>423</v>
      </c>
      <c r="C256" s="18" t="s">
        <v>97</v>
      </c>
      <c r="D256" s="18" t="s">
        <v>140</v>
      </c>
      <c r="E256" s="18" t="s">
        <v>141</v>
      </c>
      <c r="F256" s="49">
        <v>25.1</v>
      </c>
      <c r="G256" s="49">
        <v>24.4</v>
      </c>
      <c r="H256" s="18"/>
      <c r="I256" s="11" t="str">
        <f>LEFT(Tabel1[[#This Row],[Ruumi tüüp (TALO Tüüpruumide nimestik)]],2)</f>
        <v>21</v>
      </c>
      <c r="J256" s="22" t="s">
        <v>4</v>
      </c>
      <c r="K256" s="18" t="s">
        <v>10</v>
      </c>
      <c r="L256" s="11" t="str">
        <f>IFERROR(VLOOKUP(Tabel1[[#This Row],[Üürnik]],'Lepingu lisa'!$AW$3:$AX$22,2,FALSE),"")</f>
        <v/>
      </c>
      <c r="M256" s="11" t="str">
        <f>IFERROR(VLOOKUP(Tabel1[[#This Row],[Jaotus]],Tabelid!L:M,2,FALSE),"")</f>
        <v>NONE</v>
      </c>
      <c r="N256" s="11"/>
      <c r="O256" s="32"/>
      <c r="P256" s="32"/>
      <c r="Q256" s="32"/>
      <c r="R256" s="32"/>
      <c r="S256" s="32"/>
      <c r="T256" s="32"/>
      <c r="U256" s="32"/>
      <c r="V256" s="32"/>
      <c r="W256" s="32"/>
      <c r="X256" s="32"/>
      <c r="Y256" s="32"/>
      <c r="Z256" s="32"/>
      <c r="AA256" s="32"/>
      <c r="AB256" s="32"/>
      <c r="AC256" s="32"/>
      <c r="AD256" s="32"/>
      <c r="AE256" s="32"/>
      <c r="AF256" s="32"/>
      <c r="AG256" s="32"/>
    </row>
    <row r="257" spans="1:33" x14ac:dyDescent="0.25">
      <c r="A257" s="18" t="s">
        <v>399</v>
      </c>
      <c r="B257" s="19" t="s">
        <v>424</v>
      </c>
      <c r="C257" s="18" t="s">
        <v>97</v>
      </c>
      <c r="D257" s="18" t="s">
        <v>140</v>
      </c>
      <c r="E257" s="18" t="s">
        <v>141</v>
      </c>
      <c r="F257" s="49">
        <v>15.9</v>
      </c>
      <c r="G257" s="49">
        <v>15.3</v>
      </c>
      <c r="H257" s="18"/>
      <c r="I257" s="11" t="str">
        <f>LEFT(Tabel1[[#This Row],[Ruumi tüüp (TALO Tüüpruumide nimestik)]],2)</f>
        <v>21</v>
      </c>
      <c r="J257" s="22" t="s">
        <v>4</v>
      </c>
      <c r="K257" s="18" t="s">
        <v>10</v>
      </c>
      <c r="L257" s="11" t="str">
        <f>IFERROR(VLOOKUP(Tabel1[[#This Row],[Üürnik]],'Lepingu lisa'!$AW$3:$AX$22,2,FALSE),"")</f>
        <v/>
      </c>
      <c r="M257" s="11" t="str">
        <f>IFERROR(VLOOKUP(Tabel1[[#This Row],[Jaotus]],Tabelid!L:M,2,FALSE),"")</f>
        <v>NONE</v>
      </c>
      <c r="N257" s="11"/>
      <c r="O257" s="32"/>
      <c r="P257" s="32"/>
      <c r="Q257" s="32"/>
      <c r="R257" s="32"/>
      <c r="S257" s="32"/>
      <c r="T257" s="32"/>
      <c r="U257" s="32"/>
      <c r="V257" s="32"/>
      <c r="W257" s="32"/>
      <c r="X257" s="32"/>
      <c r="Y257" s="32"/>
      <c r="Z257" s="32"/>
      <c r="AA257" s="32"/>
      <c r="AB257" s="32"/>
      <c r="AC257" s="32"/>
      <c r="AD257" s="32"/>
      <c r="AE257" s="32"/>
      <c r="AF257" s="32"/>
      <c r="AG257" s="32"/>
    </row>
    <row r="258" spans="1:33" x14ac:dyDescent="0.25">
      <c r="A258" s="18" t="s">
        <v>399</v>
      </c>
      <c r="B258" s="19" t="s">
        <v>425</v>
      </c>
      <c r="C258" s="18" t="s">
        <v>97</v>
      </c>
      <c r="D258" s="18" t="s">
        <v>140</v>
      </c>
      <c r="E258" s="18" t="s">
        <v>141</v>
      </c>
      <c r="F258" s="49">
        <v>25.6</v>
      </c>
      <c r="G258" s="49">
        <v>24.6</v>
      </c>
      <c r="H258" s="18"/>
      <c r="I258" s="11" t="str">
        <f>LEFT(Tabel1[[#This Row],[Ruumi tüüp (TALO Tüüpruumide nimestik)]],2)</f>
        <v>21</v>
      </c>
      <c r="J258" s="22" t="s">
        <v>4</v>
      </c>
      <c r="K258" s="18" t="s">
        <v>10</v>
      </c>
      <c r="L258" s="11" t="str">
        <f>IFERROR(VLOOKUP(Tabel1[[#This Row],[Üürnik]],'Lepingu lisa'!$AW$3:$AX$22,2,FALSE),"")</f>
        <v/>
      </c>
      <c r="M258" s="11" t="str">
        <f>IFERROR(VLOOKUP(Tabel1[[#This Row],[Jaotus]],Tabelid!L:M,2,FALSE),"")</f>
        <v>NONE</v>
      </c>
      <c r="N258" s="11"/>
      <c r="O258" s="32"/>
      <c r="P258" s="32"/>
      <c r="Q258" s="32"/>
      <c r="R258" s="32"/>
      <c r="S258" s="32"/>
      <c r="T258" s="32"/>
      <c r="U258" s="32"/>
      <c r="V258" s="32"/>
      <c r="W258" s="32"/>
      <c r="X258" s="32"/>
      <c r="Y258" s="32"/>
      <c r="Z258" s="32"/>
      <c r="AA258" s="32"/>
      <c r="AB258" s="32"/>
      <c r="AC258" s="32"/>
      <c r="AD258" s="32"/>
      <c r="AE258" s="32"/>
      <c r="AF258" s="32"/>
      <c r="AG258" s="32"/>
    </row>
    <row r="259" spans="1:33" x14ac:dyDescent="0.25">
      <c r="A259" s="18" t="s">
        <v>399</v>
      </c>
      <c r="B259" s="19" t="s">
        <v>426</v>
      </c>
      <c r="C259" s="18" t="s">
        <v>97</v>
      </c>
      <c r="D259" s="18" t="s">
        <v>140</v>
      </c>
      <c r="E259" s="18" t="s">
        <v>141</v>
      </c>
      <c r="F259" s="49">
        <v>25.9</v>
      </c>
      <c r="G259" s="49">
        <v>24.8</v>
      </c>
      <c r="H259" s="18"/>
      <c r="I259" s="11" t="str">
        <f>LEFT(Tabel1[[#This Row],[Ruumi tüüp (TALO Tüüpruumide nimestik)]],2)</f>
        <v>21</v>
      </c>
      <c r="J259" s="22" t="s">
        <v>4</v>
      </c>
      <c r="K259" s="18" t="s">
        <v>10</v>
      </c>
      <c r="L259" s="11" t="str">
        <f>IFERROR(VLOOKUP(Tabel1[[#This Row],[Üürnik]],'Lepingu lisa'!$AW$3:$AX$22,2,FALSE),"")</f>
        <v/>
      </c>
      <c r="M259" s="11" t="str">
        <f>IFERROR(VLOOKUP(Tabel1[[#This Row],[Jaotus]],Tabelid!L:M,2,FALSE),"")</f>
        <v>NONE</v>
      </c>
      <c r="N259" s="11"/>
      <c r="O259" s="32"/>
      <c r="P259" s="32"/>
      <c r="Q259" s="32"/>
      <c r="R259" s="32"/>
      <c r="S259" s="32"/>
      <c r="T259" s="32"/>
      <c r="U259" s="32"/>
      <c r="V259" s="32"/>
      <c r="W259" s="32"/>
      <c r="X259" s="32"/>
      <c r="Y259" s="32"/>
      <c r="Z259" s="32"/>
      <c r="AA259" s="32"/>
      <c r="AB259" s="32"/>
      <c r="AC259" s="32"/>
      <c r="AD259" s="32"/>
      <c r="AE259" s="32"/>
      <c r="AF259" s="32"/>
      <c r="AG259" s="32"/>
    </row>
    <row r="260" spans="1:33" x14ac:dyDescent="0.25">
      <c r="A260" s="18" t="s">
        <v>399</v>
      </c>
      <c r="B260" s="19" t="s">
        <v>427</v>
      </c>
      <c r="C260" s="18" t="s">
        <v>97</v>
      </c>
      <c r="D260" s="18" t="s">
        <v>140</v>
      </c>
      <c r="E260" s="18" t="s">
        <v>141</v>
      </c>
      <c r="F260" s="49">
        <v>25.3</v>
      </c>
      <c r="G260" s="49">
        <v>24.6</v>
      </c>
      <c r="H260" s="18"/>
      <c r="I260" s="11" t="str">
        <f>LEFT(Tabel1[[#This Row],[Ruumi tüüp (TALO Tüüpruumide nimestik)]],2)</f>
        <v>21</v>
      </c>
      <c r="J260" s="22" t="s">
        <v>4</v>
      </c>
      <c r="K260" s="18" t="s">
        <v>10</v>
      </c>
      <c r="L260" s="11" t="str">
        <f>IFERROR(VLOOKUP(Tabel1[[#This Row],[Üürnik]],'Lepingu lisa'!$AW$3:$AX$22,2,FALSE),"")</f>
        <v/>
      </c>
      <c r="M260" s="11" t="str">
        <f>IFERROR(VLOOKUP(Tabel1[[#This Row],[Jaotus]],Tabelid!L:M,2,FALSE),"")</f>
        <v>NONE</v>
      </c>
      <c r="N260" s="11"/>
      <c r="O260" s="32"/>
      <c r="P260" s="32"/>
      <c r="Q260" s="32"/>
      <c r="R260" s="32"/>
      <c r="S260" s="32"/>
      <c r="T260" s="32"/>
      <c r="U260" s="32"/>
      <c r="V260" s="32"/>
      <c r="W260" s="32"/>
      <c r="X260" s="32"/>
      <c r="Y260" s="32"/>
      <c r="Z260" s="32"/>
      <c r="AA260" s="32"/>
      <c r="AB260" s="32"/>
      <c r="AC260" s="32"/>
      <c r="AD260" s="32"/>
      <c r="AE260" s="32"/>
      <c r="AF260" s="32"/>
      <c r="AG260" s="32"/>
    </row>
    <row r="261" spans="1:33" x14ac:dyDescent="0.25">
      <c r="A261" s="18" t="s">
        <v>399</v>
      </c>
      <c r="B261" s="19" t="s">
        <v>428</v>
      </c>
      <c r="C261" s="18" t="s">
        <v>97</v>
      </c>
      <c r="D261" s="18" t="s">
        <v>119</v>
      </c>
      <c r="E261" s="18" t="s">
        <v>120</v>
      </c>
      <c r="F261" s="49">
        <v>1.3</v>
      </c>
      <c r="G261" s="49">
        <v>1.1000000000000001</v>
      </c>
      <c r="H261" s="18"/>
      <c r="I261" s="11" t="str">
        <f>LEFT(Tabel1[[#This Row],[Ruumi tüüp (TALO Tüüpruumide nimestik)]],2)</f>
        <v>73</v>
      </c>
      <c r="J261" s="22" t="s">
        <v>124</v>
      </c>
      <c r="K261" s="18"/>
      <c r="L261" s="11" t="str">
        <f>IFERROR(VLOOKUP(Tabel1[[#This Row],[Üürnik]],'Lepingu lisa'!$AW$3:$AX$22,2,FALSE),"")</f>
        <v/>
      </c>
      <c r="M261" s="11" t="str">
        <f>IFERROR(VLOOKUP(Tabel1[[#This Row],[Jaotus]],Tabelid!L:M,2,FALSE),"")</f>
        <v>FLOOR</v>
      </c>
      <c r="N261" s="11"/>
      <c r="O261" s="32"/>
      <c r="P261" s="32"/>
      <c r="Q261" s="32"/>
      <c r="R261" s="32"/>
      <c r="S261" s="32"/>
      <c r="T261" s="32"/>
      <c r="U261" s="32"/>
      <c r="V261" s="32"/>
      <c r="W261" s="32"/>
      <c r="X261" s="32"/>
      <c r="Y261" s="32"/>
      <c r="Z261" s="32"/>
      <c r="AA261" s="32"/>
      <c r="AB261" s="32"/>
      <c r="AC261" s="32"/>
      <c r="AD261" s="32"/>
      <c r="AE261" s="32"/>
      <c r="AF261" s="32"/>
      <c r="AG261" s="32"/>
    </row>
    <row r="262" spans="1:33" x14ac:dyDescent="0.25">
      <c r="A262" s="18" t="s">
        <v>399</v>
      </c>
      <c r="B262" s="19" t="s">
        <v>429</v>
      </c>
      <c r="C262" s="18" t="s">
        <v>97</v>
      </c>
      <c r="D262" s="18" t="s">
        <v>119</v>
      </c>
      <c r="E262" s="18" t="s">
        <v>120</v>
      </c>
      <c r="F262" s="49">
        <v>1.4</v>
      </c>
      <c r="G262" s="49">
        <v>1.1000000000000001</v>
      </c>
      <c r="H262" s="18"/>
      <c r="I262" s="11" t="str">
        <f>LEFT(Tabel1[[#This Row],[Ruumi tüüp (TALO Tüüpruumide nimestik)]],2)</f>
        <v>73</v>
      </c>
      <c r="J262" s="22" t="s">
        <v>124</v>
      </c>
      <c r="K262" s="18"/>
      <c r="L262" s="11" t="str">
        <f>IFERROR(VLOOKUP(Tabel1[[#This Row],[Üürnik]],'Lepingu lisa'!$AW$3:$AX$22,2,FALSE),"")</f>
        <v/>
      </c>
      <c r="M262" s="11" t="str">
        <f>IFERROR(VLOOKUP(Tabel1[[#This Row],[Jaotus]],Tabelid!L:M,2,FALSE),"")</f>
        <v>FLOOR</v>
      </c>
      <c r="N262" s="11"/>
      <c r="O262" s="32"/>
      <c r="P262" s="32"/>
      <c r="Q262" s="32"/>
      <c r="R262" s="32"/>
      <c r="S262" s="32"/>
      <c r="T262" s="32"/>
      <c r="U262" s="32"/>
      <c r="V262" s="32"/>
      <c r="W262" s="32"/>
      <c r="X262" s="32"/>
      <c r="Y262" s="32"/>
      <c r="Z262" s="32"/>
      <c r="AA262" s="32"/>
      <c r="AB262" s="32"/>
      <c r="AC262" s="32"/>
      <c r="AD262" s="32"/>
      <c r="AE262" s="32"/>
      <c r="AF262" s="32"/>
      <c r="AG262" s="32"/>
    </row>
    <row r="263" spans="1:33" x14ac:dyDescent="0.25">
      <c r="A263" s="18" t="s">
        <v>399</v>
      </c>
      <c r="B263" s="19" t="s">
        <v>430</v>
      </c>
      <c r="C263" s="18" t="s">
        <v>97</v>
      </c>
      <c r="D263" s="18" t="s">
        <v>113</v>
      </c>
      <c r="E263" s="18" t="s">
        <v>114</v>
      </c>
      <c r="F263" s="49">
        <v>6.2</v>
      </c>
      <c r="G263" s="49">
        <v>5.8</v>
      </c>
      <c r="H263" s="18"/>
      <c r="I263" s="11" t="str">
        <f>LEFT(Tabel1[[#This Row],[Ruumi tüüp (TALO Tüüpruumide nimestik)]],2)</f>
        <v>72</v>
      </c>
      <c r="J263" s="22" t="s">
        <v>124</v>
      </c>
      <c r="K263" s="18"/>
      <c r="L263" s="11" t="str">
        <f>IFERROR(VLOOKUP(Tabel1[[#This Row],[Üürnik]],'Lepingu lisa'!$AW$3:$AX$22,2,FALSE),"")</f>
        <v/>
      </c>
      <c r="M263" s="11" t="str">
        <f>IFERROR(VLOOKUP(Tabel1[[#This Row],[Jaotus]],Tabelid!L:M,2,FALSE),"")</f>
        <v>FLOOR</v>
      </c>
      <c r="N263" s="11"/>
      <c r="O263" s="32"/>
      <c r="P263" s="32"/>
      <c r="Q263" s="32"/>
      <c r="R263" s="32"/>
      <c r="S263" s="32"/>
      <c r="T263" s="32"/>
      <c r="U263" s="32"/>
      <c r="V263" s="32"/>
      <c r="W263" s="32"/>
      <c r="X263" s="32"/>
      <c r="Y263" s="32"/>
      <c r="Z263" s="32"/>
      <c r="AA263" s="32"/>
      <c r="AB263" s="32"/>
      <c r="AC263" s="32"/>
      <c r="AD263" s="32"/>
      <c r="AE263" s="32"/>
      <c r="AF263" s="32"/>
      <c r="AG263" s="32"/>
    </row>
    <row r="264" spans="1:33" x14ac:dyDescent="0.25">
      <c r="A264" s="18" t="s">
        <v>399</v>
      </c>
      <c r="B264" s="19" t="s">
        <v>431</v>
      </c>
      <c r="C264" s="18" t="s">
        <v>97</v>
      </c>
      <c r="D264" s="18" t="s">
        <v>119</v>
      </c>
      <c r="E264" s="18" t="s">
        <v>120</v>
      </c>
      <c r="F264" s="49">
        <v>1.6</v>
      </c>
      <c r="G264" s="49">
        <v>1.4</v>
      </c>
      <c r="H264" s="18"/>
      <c r="I264" s="11" t="str">
        <f>LEFT(Tabel1[[#This Row],[Ruumi tüüp (TALO Tüüpruumide nimestik)]],2)</f>
        <v>73</v>
      </c>
      <c r="J264" s="22" t="s">
        <v>124</v>
      </c>
      <c r="K264" s="18"/>
      <c r="L264" s="11" t="str">
        <f>IFERROR(VLOOKUP(Tabel1[[#This Row],[Üürnik]],'Lepingu lisa'!$AW$3:$AX$22,2,FALSE),"")</f>
        <v/>
      </c>
      <c r="M264" s="11" t="str">
        <f>IFERROR(VLOOKUP(Tabel1[[#This Row],[Jaotus]],Tabelid!L:M,2,FALSE),"")</f>
        <v>FLOOR</v>
      </c>
      <c r="N264" s="11"/>
      <c r="O264" s="32"/>
      <c r="P264" s="32"/>
      <c r="Q264" s="32"/>
      <c r="R264" s="32"/>
      <c r="S264" s="32"/>
      <c r="T264" s="32"/>
      <c r="U264" s="32"/>
      <c r="V264" s="32"/>
      <c r="W264" s="32"/>
      <c r="X264" s="32"/>
      <c r="Y264" s="32"/>
      <c r="Z264" s="32"/>
      <c r="AA264" s="32"/>
      <c r="AB264" s="32"/>
      <c r="AC264" s="32"/>
      <c r="AD264" s="32"/>
      <c r="AE264" s="32"/>
      <c r="AF264" s="32"/>
      <c r="AG264" s="32"/>
    </row>
    <row r="265" spans="1:33" x14ac:dyDescent="0.25">
      <c r="A265" s="18" t="s">
        <v>399</v>
      </c>
      <c r="B265" s="19" t="s">
        <v>432</v>
      </c>
      <c r="C265" s="18" t="s">
        <v>97</v>
      </c>
      <c r="D265" s="18" t="s">
        <v>119</v>
      </c>
      <c r="E265" s="18" t="s">
        <v>120</v>
      </c>
      <c r="F265" s="49">
        <v>1.5</v>
      </c>
      <c r="G265" s="49">
        <v>1.2</v>
      </c>
      <c r="H265" s="18"/>
      <c r="I265" s="11" t="str">
        <f>LEFT(Tabel1[[#This Row],[Ruumi tüüp (TALO Tüüpruumide nimestik)]],2)</f>
        <v>73</v>
      </c>
      <c r="J265" s="22" t="s">
        <v>124</v>
      </c>
      <c r="K265" s="18"/>
      <c r="L265" s="11" t="str">
        <f>IFERROR(VLOOKUP(Tabel1[[#This Row],[Üürnik]],'Lepingu lisa'!$AW$3:$AX$22,2,FALSE),"")</f>
        <v/>
      </c>
      <c r="M265" s="11" t="str">
        <f>IFERROR(VLOOKUP(Tabel1[[#This Row],[Jaotus]],Tabelid!L:M,2,FALSE),"")</f>
        <v>FLOOR</v>
      </c>
      <c r="N265" s="11"/>
      <c r="O265" s="32"/>
      <c r="P265" s="32"/>
      <c r="Q265" s="32"/>
      <c r="R265" s="32"/>
      <c r="S265" s="32"/>
      <c r="T265" s="32"/>
      <c r="U265" s="32"/>
      <c r="V265" s="32"/>
      <c r="W265" s="32"/>
      <c r="X265" s="32"/>
      <c r="Y265" s="32"/>
      <c r="Z265" s="32"/>
      <c r="AA265" s="32"/>
      <c r="AB265" s="32"/>
      <c r="AC265" s="32"/>
      <c r="AD265" s="32"/>
      <c r="AE265" s="32"/>
      <c r="AF265" s="32"/>
      <c r="AG265" s="32"/>
    </row>
    <row r="266" spans="1:33" x14ac:dyDescent="0.25">
      <c r="A266" s="18" t="s">
        <v>399</v>
      </c>
      <c r="B266" s="19" t="s">
        <v>433</v>
      </c>
      <c r="C266" s="18" t="s">
        <v>97</v>
      </c>
      <c r="D266" s="18" t="s">
        <v>113</v>
      </c>
      <c r="E266" s="18" t="s">
        <v>114</v>
      </c>
      <c r="F266" s="49">
        <v>6.8</v>
      </c>
      <c r="G266" s="49">
        <v>6.2</v>
      </c>
      <c r="H266" s="18"/>
      <c r="I266" s="11" t="str">
        <f>LEFT(Tabel1[[#This Row],[Ruumi tüüp (TALO Tüüpruumide nimestik)]],2)</f>
        <v>72</v>
      </c>
      <c r="J266" s="22" t="s">
        <v>124</v>
      </c>
      <c r="K266" s="18"/>
      <c r="L266" s="11" t="str">
        <f>IFERROR(VLOOKUP(Tabel1[[#This Row],[Üürnik]],'Lepingu lisa'!$AW$3:$AX$22,2,FALSE),"")</f>
        <v/>
      </c>
      <c r="M266" s="11" t="str">
        <f>IFERROR(VLOOKUP(Tabel1[[#This Row],[Jaotus]],Tabelid!L:M,2,FALSE),"")</f>
        <v>FLOOR</v>
      </c>
      <c r="N266" s="11"/>
      <c r="O266" s="32"/>
      <c r="P266" s="32"/>
      <c r="Q266" s="32"/>
      <c r="R266" s="32"/>
      <c r="S266" s="32"/>
      <c r="T266" s="32"/>
      <c r="U266" s="32"/>
      <c r="V266" s="32"/>
      <c r="W266" s="32"/>
      <c r="X266" s="32"/>
      <c r="Y266" s="32"/>
      <c r="Z266" s="32"/>
      <c r="AA266" s="32"/>
      <c r="AB266" s="32"/>
      <c r="AC266" s="32"/>
      <c r="AD266" s="32"/>
      <c r="AE266" s="32"/>
      <c r="AF266" s="32"/>
      <c r="AG266" s="32"/>
    </row>
    <row r="267" spans="1:33" x14ac:dyDescent="0.25">
      <c r="A267" s="18" t="s">
        <v>399</v>
      </c>
      <c r="B267" s="19" t="s">
        <v>434</v>
      </c>
      <c r="C267" s="18" t="s">
        <v>109</v>
      </c>
      <c r="D267" s="18" t="s">
        <v>134</v>
      </c>
      <c r="E267" s="18" t="s">
        <v>135</v>
      </c>
      <c r="F267" s="49">
        <v>27.1</v>
      </c>
      <c r="G267" s="49">
        <v>27.1</v>
      </c>
      <c r="H267" s="18"/>
      <c r="I267" s="11" t="str">
        <f>LEFT(Tabel1[[#This Row],[Ruumi tüüp (TALO Tüüpruumide nimestik)]],2)</f>
        <v>96</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x14ac:dyDescent="0.25">
      <c r="A268" s="18" t="s">
        <v>399</v>
      </c>
      <c r="B268" s="19" t="s">
        <v>435</v>
      </c>
      <c r="C268" s="18" t="s">
        <v>97</v>
      </c>
      <c r="D268" s="18" t="s">
        <v>98</v>
      </c>
      <c r="E268" s="18" t="s">
        <v>99</v>
      </c>
      <c r="F268" s="49">
        <v>17.8</v>
      </c>
      <c r="G268" s="49">
        <v>17.8</v>
      </c>
      <c r="H268" s="18"/>
      <c r="I268" s="11" t="str">
        <f>LEFT(Tabel1[[#This Row],[Ruumi tüüp (TALO Tüüpruumide nimestik)]],2)</f>
        <v>91</v>
      </c>
      <c r="J268" s="22" t="s">
        <v>124</v>
      </c>
      <c r="K268" s="18"/>
      <c r="L268" s="11" t="str">
        <f>IFERROR(VLOOKUP(Tabel1[[#This Row],[Üürnik]],'Lepingu lisa'!$AW$3:$AX$22,2,FALSE),"")</f>
        <v/>
      </c>
      <c r="M268" s="11" t="str">
        <f>IFERROR(VLOOKUP(Tabel1[[#This Row],[Jaotus]],Tabelid!L:M,2,FALSE),"")</f>
        <v>FLOOR</v>
      </c>
      <c r="N268" s="11"/>
      <c r="O268" s="32"/>
      <c r="P268" s="32"/>
      <c r="Q268" s="32"/>
      <c r="R268" s="32"/>
      <c r="S268" s="32"/>
      <c r="T268" s="32"/>
      <c r="U268" s="32"/>
      <c r="V268" s="32"/>
      <c r="W268" s="32"/>
      <c r="X268" s="32"/>
      <c r="Y268" s="32"/>
      <c r="Z268" s="32"/>
      <c r="AA268" s="32"/>
      <c r="AB268" s="32"/>
      <c r="AC268" s="32"/>
      <c r="AD268" s="32"/>
      <c r="AE268" s="32"/>
      <c r="AF268" s="32"/>
      <c r="AG268" s="32"/>
    </row>
    <row r="269" spans="1:33" x14ac:dyDescent="0.25">
      <c r="A269" s="18" t="s">
        <v>399</v>
      </c>
      <c r="B269" s="19" t="s">
        <v>436</v>
      </c>
      <c r="C269" s="18" t="s">
        <v>103</v>
      </c>
      <c r="D269" s="18" t="s">
        <v>104</v>
      </c>
      <c r="E269" s="18" t="s">
        <v>105</v>
      </c>
      <c r="F269" s="49">
        <v>15.5</v>
      </c>
      <c r="G269" s="49">
        <v>15.5</v>
      </c>
      <c r="H269" s="18"/>
      <c r="I269" s="11" t="str">
        <f>LEFT(Tabel1[[#This Row],[Ruumi tüüp (TALO Tüüpruumide nimestik)]],2)</f>
        <v>92</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x14ac:dyDescent="0.25">
      <c r="A270" s="18" t="s">
        <v>399</v>
      </c>
      <c r="B270" s="19" t="s">
        <v>437</v>
      </c>
      <c r="C270" s="18" t="s">
        <v>97</v>
      </c>
      <c r="D270" s="18" t="s">
        <v>140</v>
      </c>
      <c r="E270" s="18" t="s">
        <v>141</v>
      </c>
      <c r="F270" s="49">
        <v>16.3</v>
      </c>
      <c r="G270" s="49">
        <v>15.4</v>
      </c>
      <c r="H270" s="18"/>
      <c r="I270" s="11" t="str">
        <f>LEFT(Tabel1[[#This Row],[Ruumi tüüp (TALO Tüüpruumide nimestik)]],2)</f>
        <v>21</v>
      </c>
      <c r="J270" s="22" t="s">
        <v>4</v>
      </c>
      <c r="K270" s="18" t="s">
        <v>10</v>
      </c>
      <c r="L270" s="11" t="str">
        <f>IFERROR(VLOOKUP(Tabel1[[#This Row],[Üürnik]],'Lepingu lisa'!$AW$3:$AX$22,2,FALSE),"")</f>
        <v/>
      </c>
      <c r="M270" s="11" t="str">
        <f>IFERROR(VLOOKUP(Tabel1[[#This Row],[Jaotus]],Tabelid!L:M,2,FALSE),"")</f>
        <v>NONE</v>
      </c>
      <c r="N270" s="11"/>
      <c r="O270" s="32"/>
      <c r="P270" s="32"/>
      <c r="Q270" s="32"/>
      <c r="R270" s="32"/>
      <c r="S270" s="32"/>
      <c r="T270" s="32"/>
      <c r="U270" s="32"/>
      <c r="V270" s="32"/>
      <c r="W270" s="32"/>
      <c r="X270" s="32"/>
      <c r="Y270" s="32"/>
      <c r="Z270" s="32"/>
      <c r="AA270" s="32"/>
      <c r="AB270" s="32"/>
      <c r="AC270" s="32"/>
      <c r="AD270" s="32"/>
      <c r="AE270" s="32"/>
      <c r="AF270" s="32"/>
      <c r="AG270" s="32"/>
    </row>
    <row r="271" spans="1:33" x14ac:dyDescent="0.25">
      <c r="A271" s="18" t="s">
        <v>399</v>
      </c>
      <c r="B271" s="19" t="s">
        <v>438</v>
      </c>
      <c r="C271" s="18" t="s">
        <v>97</v>
      </c>
      <c r="D271" s="18" t="s">
        <v>140</v>
      </c>
      <c r="E271" s="18" t="s">
        <v>141</v>
      </c>
      <c r="F271" s="49">
        <v>18</v>
      </c>
      <c r="G271" s="49">
        <v>17.100000000000001</v>
      </c>
      <c r="H271" s="18"/>
      <c r="I271" s="11" t="str">
        <f>LEFT(Tabel1[[#This Row],[Ruumi tüüp (TALO Tüüpruumide nimestik)]],2)</f>
        <v>21</v>
      </c>
      <c r="J271" s="22" t="s">
        <v>4</v>
      </c>
      <c r="K271" s="18" t="s">
        <v>10</v>
      </c>
      <c r="L271" s="11" t="str">
        <f>IFERROR(VLOOKUP(Tabel1[[#This Row],[Üürnik]],'Lepingu lisa'!$AW$3:$AX$22,2,FALSE),"")</f>
        <v/>
      </c>
      <c r="M271" s="11" t="str">
        <f>IFERROR(VLOOKUP(Tabel1[[#This Row],[Jaotus]],Tabelid!L:M,2,FALSE),"")</f>
        <v>NONE</v>
      </c>
      <c r="N271" s="11"/>
      <c r="O271" s="32"/>
      <c r="P271" s="32"/>
      <c r="Q271" s="32"/>
      <c r="R271" s="32"/>
      <c r="S271" s="32"/>
      <c r="T271" s="32"/>
      <c r="U271" s="32"/>
      <c r="V271" s="32"/>
      <c r="W271" s="32"/>
      <c r="X271" s="32"/>
      <c r="Y271" s="32"/>
      <c r="Z271" s="32"/>
      <c r="AA271" s="32"/>
      <c r="AB271" s="32"/>
      <c r="AC271" s="32"/>
      <c r="AD271" s="32"/>
      <c r="AE271" s="32"/>
      <c r="AF271" s="32"/>
      <c r="AG271" s="32"/>
    </row>
    <row r="272" spans="1:33" x14ac:dyDescent="0.25">
      <c r="A272" s="18" t="s">
        <v>399</v>
      </c>
      <c r="B272" s="19" t="s">
        <v>439</v>
      </c>
      <c r="C272" s="18" t="s">
        <v>97</v>
      </c>
      <c r="D272" s="18" t="s">
        <v>140</v>
      </c>
      <c r="E272" s="18" t="s">
        <v>141</v>
      </c>
      <c r="F272" s="49">
        <v>24.7</v>
      </c>
      <c r="G272" s="49">
        <v>23.7</v>
      </c>
      <c r="H272" s="18"/>
      <c r="I272" s="11" t="str">
        <f>LEFT(Tabel1[[#This Row],[Ruumi tüüp (TALO Tüüpruumide nimestik)]],2)</f>
        <v>21</v>
      </c>
      <c r="J272" s="22" t="s">
        <v>4</v>
      </c>
      <c r="K272" s="18" t="s">
        <v>10</v>
      </c>
      <c r="L272" s="11" t="str">
        <f>IFERROR(VLOOKUP(Tabel1[[#This Row],[Üürnik]],'Lepingu lisa'!$AW$3:$AX$22,2,FALSE),"")</f>
        <v/>
      </c>
      <c r="M272" s="11" t="str">
        <f>IFERROR(VLOOKUP(Tabel1[[#This Row],[Jaotus]],Tabelid!L:M,2,FALSE),"")</f>
        <v>NONE</v>
      </c>
      <c r="N272" s="11"/>
      <c r="O272" s="32"/>
      <c r="P272" s="32"/>
      <c r="Q272" s="32"/>
      <c r="R272" s="32"/>
      <c r="S272" s="32"/>
      <c r="T272" s="32"/>
      <c r="U272" s="32"/>
      <c r="V272" s="32"/>
      <c r="W272" s="32"/>
      <c r="X272" s="32"/>
      <c r="Y272" s="32"/>
      <c r="Z272" s="32"/>
      <c r="AA272" s="32"/>
      <c r="AB272" s="32"/>
      <c r="AC272" s="32"/>
      <c r="AD272" s="32"/>
      <c r="AE272" s="32"/>
      <c r="AF272" s="32"/>
      <c r="AG272" s="32"/>
    </row>
    <row r="273" spans="1:33" x14ac:dyDescent="0.25">
      <c r="A273" s="18" t="s">
        <v>399</v>
      </c>
      <c r="B273" s="19" t="s">
        <v>440</v>
      </c>
      <c r="C273" s="18" t="s">
        <v>97</v>
      </c>
      <c r="D273" s="18" t="s">
        <v>140</v>
      </c>
      <c r="E273" s="18" t="s">
        <v>141</v>
      </c>
      <c r="F273" s="49">
        <v>17.3</v>
      </c>
      <c r="G273" s="49">
        <v>16.3</v>
      </c>
      <c r="H273" s="18"/>
      <c r="I273" s="11" t="str">
        <f>LEFT(Tabel1[[#This Row],[Ruumi tüüp (TALO Tüüpruumide nimestik)]],2)</f>
        <v>21</v>
      </c>
      <c r="J273" s="22" t="s">
        <v>4</v>
      </c>
      <c r="K273" s="18" t="s">
        <v>10</v>
      </c>
      <c r="L273" s="11" t="str">
        <f>IFERROR(VLOOKUP(Tabel1[[#This Row],[Üürnik]],'Lepingu lisa'!$AW$3:$AX$22,2,FALSE),"")</f>
        <v/>
      </c>
      <c r="M273" s="11" t="str">
        <f>IFERROR(VLOOKUP(Tabel1[[#This Row],[Jaotus]],Tabelid!L:M,2,FALSE),"")</f>
        <v>NONE</v>
      </c>
      <c r="N273" s="11"/>
      <c r="O273" s="32"/>
      <c r="P273" s="32"/>
      <c r="Q273" s="32"/>
      <c r="R273" s="32"/>
      <c r="S273" s="32"/>
      <c r="T273" s="32"/>
      <c r="U273" s="32"/>
      <c r="V273" s="32"/>
      <c r="W273" s="32"/>
      <c r="X273" s="32"/>
      <c r="Y273" s="32"/>
      <c r="Z273" s="32"/>
      <c r="AA273" s="32"/>
      <c r="AB273" s="32"/>
      <c r="AC273" s="32"/>
      <c r="AD273" s="32"/>
      <c r="AE273" s="32"/>
      <c r="AF273" s="32"/>
      <c r="AG273" s="32"/>
    </row>
    <row r="274" spans="1:33" x14ac:dyDescent="0.25">
      <c r="A274" s="18" t="s">
        <v>399</v>
      </c>
      <c r="B274" s="19" t="s">
        <v>441</v>
      </c>
      <c r="C274" s="18" t="s">
        <v>97</v>
      </c>
      <c r="D274" s="18" t="s">
        <v>140</v>
      </c>
      <c r="E274" s="18" t="s">
        <v>141</v>
      </c>
      <c r="F274" s="49">
        <v>17.5</v>
      </c>
      <c r="G274" s="49">
        <v>16.899999999999999</v>
      </c>
      <c r="H274" s="18"/>
      <c r="I274" s="11" t="str">
        <f>LEFT(Tabel1[[#This Row],[Ruumi tüüp (TALO Tüüpruumide nimestik)]],2)</f>
        <v>21</v>
      </c>
      <c r="J274" s="22" t="s">
        <v>4</v>
      </c>
      <c r="K274" s="18" t="s">
        <v>10</v>
      </c>
      <c r="L274" s="11" t="str">
        <f>IFERROR(VLOOKUP(Tabel1[[#This Row],[Üürnik]],'Lepingu lisa'!$AW$3:$AX$22,2,FALSE),"")</f>
        <v/>
      </c>
      <c r="M274" s="11" t="str">
        <f>IFERROR(VLOOKUP(Tabel1[[#This Row],[Jaotus]],Tabelid!L:M,2,FALSE),"")</f>
        <v>NONE</v>
      </c>
      <c r="N274" s="11"/>
      <c r="O274" s="32"/>
      <c r="P274" s="32"/>
      <c r="Q274" s="32"/>
      <c r="R274" s="32"/>
      <c r="S274" s="32"/>
      <c r="T274" s="32"/>
      <c r="U274" s="32"/>
      <c r="V274" s="32"/>
      <c r="W274" s="32"/>
      <c r="X274" s="32"/>
      <c r="Y274" s="32"/>
      <c r="Z274" s="32"/>
      <c r="AA274" s="32"/>
      <c r="AB274" s="32"/>
      <c r="AC274" s="32"/>
      <c r="AD274" s="32"/>
      <c r="AE274" s="32"/>
      <c r="AF274" s="32"/>
      <c r="AG274" s="32"/>
    </row>
    <row r="275" spans="1:33" x14ac:dyDescent="0.25">
      <c r="A275" s="18" t="s">
        <v>399</v>
      </c>
      <c r="B275" s="19" t="s">
        <v>442</v>
      </c>
      <c r="C275" s="18" t="s">
        <v>97</v>
      </c>
      <c r="D275" s="18" t="s">
        <v>140</v>
      </c>
      <c r="E275" s="18" t="s">
        <v>141</v>
      </c>
      <c r="F275" s="49">
        <v>16.899999999999999</v>
      </c>
      <c r="G275" s="49">
        <v>16.100000000000001</v>
      </c>
      <c r="H275" s="18"/>
      <c r="I275" s="11" t="str">
        <f>LEFT(Tabel1[[#This Row],[Ruumi tüüp (TALO Tüüpruumide nimestik)]],2)</f>
        <v>21</v>
      </c>
      <c r="J275" s="22" t="s">
        <v>4</v>
      </c>
      <c r="K275" s="18" t="s">
        <v>10</v>
      </c>
      <c r="L275" s="11" t="str">
        <f>IFERROR(VLOOKUP(Tabel1[[#This Row],[Üürnik]],'Lepingu lisa'!$AW$3:$AX$22,2,FALSE),"")</f>
        <v/>
      </c>
      <c r="M275" s="11" t="str">
        <f>IFERROR(VLOOKUP(Tabel1[[#This Row],[Jaotus]],Tabelid!L:M,2,FALSE),"")</f>
        <v>NONE</v>
      </c>
      <c r="N275" s="11"/>
      <c r="O275" s="32"/>
      <c r="P275" s="32"/>
      <c r="Q275" s="32"/>
      <c r="R275" s="32"/>
      <c r="S275" s="32"/>
      <c r="T275" s="32"/>
      <c r="U275" s="32"/>
      <c r="V275" s="32"/>
      <c r="W275" s="32"/>
      <c r="X275" s="32"/>
      <c r="Y275" s="32"/>
      <c r="Z275" s="32"/>
      <c r="AA275" s="32"/>
      <c r="AB275" s="32"/>
      <c r="AC275" s="32"/>
      <c r="AD275" s="32"/>
      <c r="AE275" s="32"/>
      <c r="AF275" s="32"/>
      <c r="AG275" s="32"/>
    </row>
    <row r="276" spans="1:33" x14ac:dyDescent="0.25">
      <c r="A276" s="18" t="s">
        <v>399</v>
      </c>
      <c r="B276" s="19" t="s">
        <v>443</v>
      </c>
      <c r="C276" s="18" t="s">
        <v>97</v>
      </c>
      <c r="D276" s="18" t="s">
        <v>140</v>
      </c>
      <c r="E276" s="18" t="s">
        <v>141</v>
      </c>
      <c r="F276" s="49">
        <v>16.2</v>
      </c>
      <c r="G276" s="49">
        <v>15.4</v>
      </c>
      <c r="H276" s="18"/>
      <c r="I276" s="11" t="str">
        <f>LEFT(Tabel1[[#This Row],[Ruumi tüüp (TALO Tüüpruumide nimestik)]],2)</f>
        <v>21</v>
      </c>
      <c r="J276" s="22" t="s">
        <v>4</v>
      </c>
      <c r="K276" s="18" t="s">
        <v>10</v>
      </c>
      <c r="L276" s="11" t="str">
        <f>IFERROR(VLOOKUP(Tabel1[[#This Row],[Üürnik]],'Lepingu lisa'!$AW$3:$AX$22,2,FALSE),"")</f>
        <v/>
      </c>
      <c r="M276" s="11" t="str">
        <f>IFERROR(VLOOKUP(Tabel1[[#This Row],[Jaotus]],Tabelid!L:M,2,FALSE),"")</f>
        <v>NONE</v>
      </c>
      <c r="N276" s="11"/>
      <c r="O276" s="32"/>
      <c r="P276" s="32"/>
      <c r="Q276" s="32"/>
      <c r="R276" s="32"/>
      <c r="S276" s="32"/>
      <c r="T276" s="32"/>
      <c r="U276" s="32"/>
      <c r="V276" s="32"/>
      <c r="W276" s="32"/>
      <c r="X276" s="32"/>
      <c r="Y276" s="32"/>
      <c r="Z276" s="32"/>
      <c r="AA276" s="32"/>
      <c r="AB276" s="32"/>
      <c r="AC276" s="32"/>
      <c r="AD276" s="32"/>
      <c r="AE276" s="32"/>
      <c r="AF276" s="32"/>
      <c r="AG276" s="32"/>
    </row>
    <row r="277" spans="1:33" x14ac:dyDescent="0.25">
      <c r="A277" s="18" t="s">
        <v>399</v>
      </c>
      <c r="B277" s="19" t="s">
        <v>444</v>
      </c>
      <c r="C277" s="18" t="s">
        <v>97</v>
      </c>
      <c r="D277" s="18" t="s">
        <v>230</v>
      </c>
      <c r="E277" s="18" t="s">
        <v>231</v>
      </c>
      <c r="F277" s="49">
        <v>32.6</v>
      </c>
      <c r="G277" s="49">
        <v>31.6</v>
      </c>
      <c r="H277" s="18"/>
      <c r="I277" s="11" t="str">
        <f>LEFT(Tabel1[[#This Row],[Ruumi tüüp (TALO Tüüpruumide nimestik)]],2)</f>
        <v>75</v>
      </c>
      <c r="J277" s="22" t="s">
        <v>124</v>
      </c>
      <c r="K277" s="18"/>
      <c r="L277" s="11" t="str">
        <f>IFERROR(VLOOKUP(Tabel1[[#This Row],[Üürnik]],'Lepingu lisa'!$AW$3:$AX$22,2,FALSE),"")</f>
        <v/>
      </c>
      <c r="M277" s="11" t="str">
        <f>IFERROR(VLOOKUP(Tabel1[[#This Row],[Jaotus]],Tabelid!L:M,2,FALSE),"")</f>
        <v>FLOOR</v>
      </c>
      <c r="N277" s="11"/>
      <c r="O277" s="32"/>
      <c r="P277" s="32"/>
      <c r="Q277" s="32"/>
      <c r="R277" s="32"/>
      <c r="S277" s="32"/>
      <c r="T277" s="32"/>
      <c r="U277" s="32"/>
      <c r="V277" s="32"/>
      <c r="W277" s="32"/>
      <c r="X277" s="32"/>
      <c r="Y277" s="32"/>
      <c r="Z277" s="32"/>
      <c r="AA277" s="32"/>
      <c r="AB277" s="32"/>
      <c r="AC277" s="32"/>
      <c r="AD277" s="32"/>
      <c r="AE277" s="32"/>
      <c r="AF277" s="32"/>
      <c r="AG277" s="32"/>
    </row>
    <row r="278" spans="1:33" x14ac:dyDescent="0.25">
      <c r="A278" s="18" t="s">
        <v>399</v>
      </c>
      <c r="B278" s="19" t="s">
        <v>445</v>
      </c>
      <c r="C278" s="18" t="s">
        <v>97</v>
      </c>
      <c r="D278" s="18" t="s">
        <v>140</v>
      </c>
      <c r="E278" s="18" t="s">
        <v>141</v>
      </c>
      <c r="F278" s="49">
        <v>34.1</v>
      </c>
      <c r="G278" s="49">
        <v>33</v>
      </c>
      <c r="H278" s="18"/>
      <c r="I278" s="11" t="str">
        <f>LEFT(Tabel1[[#This Row],[Ruumi tüüp (TALO Tüüpruumide nimestik)]],2)</f>
        <v>21</v>
      </c>
      <c r="J278" s="22" t="s">
        <v>4</v>
      </c>
      <c r="K278" s="18" t="s">
        <v>10</v>
      </c>
      <c r="L278" s="11" t="str">
        <f>IFERROR(VLOOKUP(Tabel1[[#This Row],[Üürnik]],'Lepingu lisa'!$AW$3:$AX$22,2,FALSE),"")</f>
        <v/>
      </c>
      <c r="M278" s="11" t="str">
        <f>IFERROR(VLOOKUP(Tabel1[[#This Row],[Jaotus]],Tabelid!L:M,2,FALSE),"")</f>
        <v>NONE</v>
      </c>
      <c r="N278" s="11"/>
      <c r="O278" s="32"/>
      <c r="P278" s="32"/>
      <c r="Q278" s="32"/>
      <c r="R278" s="32"/>
      <c r="S278" s="32"/>
      <c r="T278" s="32"/>
      <c r="U278" s="32"/>
      <c r="V278" s="32"/>
      <c r="W278" s="32"/>
      <c r="X278" s="32"/>
      <c r="Y278" s="32"/>
      <c r="Z278" s="32"/>
      <c r="AA278" s="32"/>
      <c r="AB278" s="32"/>
      <c r="AC278" s="32"/>
      <c r="AD278" s="32"/>
      <c r="AE278" s="32"/>
      <c r="AF278" s="32"/>
      <c r="AG278" s="32"/>
    </row>
    <row r="279" spans="1:33" x14ac:dyDescent="0.25">
      <c r="A279" s="18" t="s">
        <v>399</v>
      </c>
      <c r="B279" s="19" t="s">
        <v>446</v>
      </c>
      <c r="C279" s="18" t="s">
        <v>97</v>
      </c>
      <c r="D279" s="18" t="s">
        <v>140</v>
      </c>
      <c r="E279" s="18" t="s">
        <v>141</v>
      </c>
      <c r="F279" s="49">
        <v>32.200000000000003</v>
      </c>
      <c r="G279" s="49">
        <v>31.2</v>
      </c>
      <c r="H279" s="18"/>
      <c r="I279" s="11" t="str">
        <f>LEFT(Tabel1[[#This Row],[Ruumi tüüp (TALO Tüüpruumide nimestik)]],2)</f>
        <v>21</v>
      </c>
      <c r="J279" s="22" t="s">
        <v>4</v>
      </c>
      <c r="K279" s="18" t="s">
        <v>10</v>
      </c>
      <c r="L279" s="11" t="str">
        <f>IFERROR(VLOOKUP(Tabel1[[#This Row],[Üürnik]],'Lepingu lisa'!$AW$3:$AX$22,2,FALSE),"")</f>
        <v/>
      </c>
      <c r="M279" s="11" t="str">
        <f>IFERROR(VLOOKUP(Tabel1[[#This Row],[Jaotus]],Tabelid!L:M,2,FALSE),"")</f>
        <v>NONE</v>
      </c>
      <c r="N279" s="11"/>
      <c r="O279" s="32"/>
      <c r="P279" s="32"/>
      <c r="Q279" s="32"/>
      <c r="R279" s="32"/>
      <c r="S279" s="32"/>
      <c r="T279" s="32"/>
      <c r="U279" s="32"/>
      <c r="V279" s="32"/>
      <c r="W279" s="32"/>
      <c r="X279" s="32"/>
      <c r="Y279" s="32"/>
      <c r="Z279" s="32"/>
      <c r="AA279" s="32"/>
      <c r="AB279" s="32"/>
      <c r="AC279" s="32"/>
      <c r="AD279" s="32"/>
      <c r="AE279" s="32"/>
      <c r="AF279" s="32"/>
      <c r="AG279" s="32"/>
    </row>
    <row r="280" spans="1:33" x14ac:dyDescent="0.25">
      <c r="A280" s="18" t="s">
        <v>18</v>
      </c>
      <c r="B280" s="19" t="s">
        <v>447</v>
      </c>
      <c r="C280" s="18" t="s">
        <v>103</v>
      </c>
      <c r="D280" s="18" t="s">
        <v>104</v>
      </c>
      <c r="E280" s="18" t="s">
        <v>105</v>
      </c>
      <c r="F280" s="49">
        <v>12.1</v>
      </c>
      <c r="G280" s="49">
        <v>12.1</v>
      </c>
      <c r="H280" s="18"/>
      <c r="I280" s="11" t="str">
        <f>LEFT(Tabel1[[#This Row],[Ruumi tüüp (TALO Tüüpruumide nimestik)]],2)</f>
        <v>92</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x14ac:dyDescent="0.25">
      <c r="A281" s="18" t="s">
        <v>18</v>
      </c>
      <c r="B281" s="19" t="s">
        <v>448</v>
      </c>
      <c r="C281" s="18" t="s">
        <v>109</v>
      </c>
      <c r="D281" s="18" t="s">
        <v>134</v>
      </c>
      <c r="E281" s="18" t="s">
        <v>135</v>
      </c>
      <c r="F281" s="49">
        <v>69.8</v>
      </c>
      <c r="G281" s="49">
        <v>69.8</v>
      </c>
      <c r="H281" s="18"/>
      <c r="I281" s="11" t="str">
        <f>LEFT(Tabel1[[#This Row],[Ruumi tüüp (TALO Tüüpruumide nimestik)]],2)</f>
        <v>96</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x14ac:dyDescent="0.25">
      <c r="A282" s="18" t="s">
        <v>18</v>
      </c>
      <c r="B282" s="19" t="s">
        <v>449</v>
      </c>
      <c r="C282" s="18" t="s">
        <v>109</v>
      </c>
      <c r="D282" s="18" t="s">
        <v>134</v>
      </c>
      <c r="E282" s="18" t="s">
        <v>135</v>
      </c>
      <c r="F282" s="49">
        <v>8.1</v>
      </c>
      <c r="G282" s="49">
        <v>8.1</v>
      </c>
      <c r="H282" s="18"/>
      <c r="I282" s="11" t="str">
        <f>LEFT(Tabel1[[#This Row],[Ruumi tüüp (TALO Tüüpruumide nimestik)]],2)</f>
        <v>96</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x14ac:dyDescent="0.25">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x14ac:dyDescent="0.25">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x14ac:dyDescent="0.25">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x14ac:dyDescent="0.25">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x14ac:dyDescent="0.25">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x14ac:dyDescent="0.25">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x14ac:dyDescent="0.25">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x14ac:dyDescent="0.25">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x14ac:dyDescent="0.25">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x14ac:dyDescent="0.25">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x14ac:dyDescent="0.25">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x14ac:dyDescent="0.25">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x14ac:dyDescent="0.25">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x14ac:dyDescent="0.25">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x14ac:dyDescent="0.25">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x14ac:dyDescent="0.25">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x14ac:dyDescent="0.25">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x14ac:dyDescent="0.25">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x14ac:dyDescent="0.25">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x14ac:dyDescent="0.25">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x14ac:dyDescent="0.25">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x14ac:dyDescent="0.25">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x14ac:dyDescent="0.25">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x14ac:dyDescent="0.25">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x14ac:dyDescent="0.25">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x14ac:dyDescent="0.25">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x14ac:dyDescent="0.25">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x14ac:dyDescent="0.25">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x14ac:dyDescent="0.25">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x14ac:dyDescent="0.25">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x14ac:dyDescent="0.25">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x14ac:dyDescent="0.25">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x14ac:dyDescent="0.25">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x14ac:dyDescent="0.25">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x14ac:dyDescent="0.25">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x14ac:dyDescent="0.25">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x14ac:dyDescent="0.25">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x14ac:dyDescent="0.25">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x14ac:dyDescent="0.25">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x14ac:dyDescent="0.25">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x14ac:dyDescent="0.25">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x14ac:dyDescent="0.25">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x14ac:dyDescent="0.25">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x14ac:dyDescent="0.25">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x14ac:dyDescent="0.25">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x14ac:dyDescent="0.25">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x14ac:dyDescent="0.25">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x14ac:dyDescent="0.25">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x14ac:dyDescent="0.25">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x14ac:dyDescent="0.25">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x14ac:dyDescent="0.25">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x14ac:dyDescent="0.25">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x14ac:dyDescent="0.25">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x14ac:dyDescent="0.25">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x14ac:dyDescent="0.25">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x14ac:dyDescent="0.25">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x14ac:dyDescent="0.25">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x14ac:dyDescent="0.25">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x14ac:dyDescent="0.25">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x14ac:dyDescent="0.25">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x14ac:dyDescent="0.25">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x14ac:dyDescent="0.25">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x14ac:dyDescent="0.25">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x14ac:dyDescent="0.25">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x14ac:dyDescent="0.25">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x14ac:dyDescent="0.25">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x14ac:dyDescent="0.25">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x14ac:dyDescent="0.25">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x14ac:dyDescent="0.25">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x14ac:dyDescent="0.25">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x14ac:dyDescent="0.25">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x14ac:dyDescent="0.25">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x14ac:dyDescent="0.25">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x14ac:dyDescent="0.25">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x14ac:dyDescent="0.25">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x14ac:dyDescent="0.25">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x14ac:dyDescent="0.25">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x14ac:dyDescent="0.25">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x14ac:dyDescent="0.25">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x14ac:dyDescent="0.25">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x14ac:dyDescent="0.25">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x14ac:dyDescent="0.25">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x14ac:dyDescent="0.25">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x14ac:dyDescent="0.25">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x14ac:dyDescent="0.25">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x14ac:dyDescent="0.25">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x14ac:dyDescent="0.25">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x14ac:dyDescent="0.25">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x14ac:dyDescent="0.25">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x14ac:dyDescent="0.25">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x14ac:dyDescent="0.25">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x14ac:dyDescent="0.25">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x14ac:dyDescent="0.25">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x14ac:dyDescent="0.25">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x14ac:dyDescent="0.25">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x14ac:dyDescent="0.25">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x14ac:dyDescent="0.25">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x14ac:dyDescent="0.25">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x14ac:dyDescent="0.25">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x14ac:dyDescent="0.25">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x14ac:dyDescent="0.25">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x14ac:dyDescent="0.25">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x14ac:dyDescent="0.25">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x14ac:dyDescent="0.25">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x14ac:dyDescent="0.25">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x14ac:dyDescent="0.25">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x14ac:dyDescent="0.25">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x14ac:dyDescent="0.25">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x14ac:dyDescent="0.25">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x14ac:dyDescent="0.25">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x14ac:dyDescent="0.25">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x14ac:dyDescent="0.25">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x14ac:dyDescent="0.25">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x14ac:dyDescent="0.25">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x14ac:dyDescent="0.25">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x14ac:dyDescent="0.25">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x14ac:dyDescent="0.25">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x14ac:dyDescent="0.25">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x14ac:dyDescent="0.25">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x14ac:dyDescent="0.25">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x14ac:dyDescent="0.25">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x14ac:dyDescent="0.25">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x14ac:dyDescent="0.25">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x14ac:dyDescent="0.25">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x14ac:dyDescent="0.25">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x14ac:dyDescent="0.25">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x14ac:dyDescent="0.25">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x14ac:dyDescent="0.25">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x14ac:dyDescent="0.25">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x14ac:dyDescent="0.25">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x14ac:dyDescent="0.25">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x14ac:dyDescent="0.25">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x14ac:dyDescent="0.25">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x14ac:dyDescent="0.25">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x14ac:dyDescent="0.25">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x14ac:dyDescent="0.25">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x14ac:dyDescent="0.25">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x14ac:dyDescent="0.25">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x14ac:dyDescent="0.25">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x14ac:dyDescent="0.25">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x14ac:dyDescent="0.25">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x14ac:dyDescent="0.25">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x14ac:dyDescent="0.25">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x14ac:dyDescent="0.25">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x14ac:dyDescent="0.25">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x14ac:dyDescent="0.25">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x14ac:dyDescent="0.25">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x14ac:dyDescent="0.25">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x14ac:dyDescent="0.25">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x14ac:dyDescent="0.25">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x14ac:dyDescent="0.25">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x14ac:dyDescent="0.25">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x14ac:dyDescent="0.25">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x14ac:dyDescent="0.25">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x14ac:dyDescent="0.25">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x14ac:dyDescent="0.25">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x14ac:dyDescent="0.25">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x14ac:dyDescent="0.25">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x14ac:dyDescent="0.25">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x14ac:dyDescent="0.25">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x14ac:dyDescent="0.25">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x14ac:dyDescent="0.25">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x14ac:dyDescent="0.25">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x14ac:dyDescent="0.25">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x14ac:dyDescent="0.25">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x14ac:dyDescent="0.25">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x14ac:dyDescent="0.25">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x14ac:dyDescent="0.25">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x14ac:dyDescent="0.25">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x14ac:dyDescent="0.25">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x14ac:dyDescent="0.25">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x14ac:dyDescent="0.25">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x14ac:dyDescent="0.25">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x14ac:dyDescent="0.25">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x14ac:dyDescent="0.25">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x14ac:dyDescent="0.25">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x14ac:dyDescent="0.25">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x14ac:dyDescent="0.25">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x14ac:dyDescent="0.25">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x14ac:dyDescent="0.25">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x14ac:dyDescent="0.25">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x14ac:dyDescent="0.25">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x14ac:dyDescent="0.25">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x14ac:dyDescent="0.25">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x14ac:dyDescent="0.25">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x14ac:dyDescent="0.25">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x14ac:dyDescent="0.25">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x14ac:dyDescent="0.25">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x14ac:dyDescent="0.25">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x14ac:dyDescent="0.25">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x14ac:dyDescent="0.25">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x14ac:dyDescent="0.25">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x14ac:dyDescent="0.25">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x14ac:dyDescent="0.25">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x14ac:dyDescent="0.25">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x14ac:dyDescent="0.25">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x14ac:dyDescent="0.25">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x14ac:dyDescent="0.25">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x14ac:dyDescent="0.25">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x14ac:dyDescent="0.25">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x14ac:dyDescent="0.25">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x14ac:dyDescent="0.25">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x14ac:dyDescent="0.25">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x14ac:dyDescent="0.25">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x14ac:dyDescent="0.25">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x14ac:dyDescent="0.25">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x14ac:dyDescent="0.25">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x14ac:dyDescent="0.25">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x14ac:dyDescent="0.25">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x14ac:dyDescent="0.25">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x14ac:dyDescent="0.25">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x14ac:dyDescent="0.25">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x14ac:dyDescent="0.25">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x14ac:dyDescent="0.25">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x14ac:dyDescent="0.25">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x14ac:dyDescent="0.25">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x14ac:dyDescent="0.25">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x14ac:dyDescent="0.25">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x14ac:dyDescent="0.25">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x14ac:dyDescent="0.25">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x14ac:dyDescent="0.25">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x14ac:dyDescent="0.25">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x14ac:dyDescent="0.25">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x14ac:dyDescent="0.25">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x14ac:dyDescent="0.25">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x14ac:dyDescent="0.25">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x14ac:dyDescent="0.25">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x14ac:dyDescent="0.25">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x14ac:dyDescent="0.25">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x14ac:dyDescent="0.25">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x14ac:dyDescent="0.25">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x14ac:dyDescent="0.25">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x14ac:dyDescent="0.25">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x14ac:dyDescent="0.25">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x14ac:dyDescent="0.25">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x14ac:dyDescent="0.25">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x14ac:dyDescent="0.25">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x14ac:dyDescent="0.25">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x14ac:dyDescent="0.25">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x14ac:dyDescent="0.25">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x14ac:dyDescent="0.25">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x14ac:dyDescent="0.25">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x14ac:dyDescent="0.25">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x14ac:dyDescent="0.25">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x14ac:dyDescent="0.25">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x14ac:dyDescent="0.25">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x14ac:dyDescent="0.25">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x14ac:dyDescent="0.25">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x14ac:dyDescent="0.25">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x14ac:dyDescent="0.25">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x14ac:dyDescent="0.25">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x14ac:dyDescent="0.25">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x14ac:dyDescent="0.25">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x14ac:dyDescent="0.25">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x14ac:dyDescent="0.25">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x14ac:dyDescent="0.25">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x14ac:dyDescent="0.25">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x14ac:dyDescent="0.25">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x14ac:dyDescent="0.25">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x14ac:dyDescent="0.25">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x14ac:dyDescent="0.25">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x14ac:dyDescent="0.25">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x14ac:dyDescent="0.25">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x14ac:dyDescent="0.25">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x14ac:dyDescent="0.25">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x14ac:dyDescent="0.25">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x14ac:dyDescent="0.25">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x14ac:dyDescent="0.25">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x14ac:dyDescent="0.25">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x14ac:dyDescent="0.25">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x14ac:dyDescent="0.25">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x14ac:dyDescent="0.25">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x14ac:dyDescent="0.25">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x14ac:dyDescent="0.25">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x14ac:dyDescent="0.25">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x14ac:dyDescent="0.25">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x14ac:dyDescent="0.25">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x14ac:dyDescent="0.25">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x14ac:dyDescent="0.25">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x14ac:dyDescent="0.25">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x14ac:dyDescent="0.25">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x14ac:dyDescent="0.25">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x14ac:dyDescent="0.25">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x14ac:dyDescent="0.25">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x14ac:dyDescent="0.25">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x14ac:dyDescent="0.25">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x14ac:dyDescent="0.25">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x14ac:dyDescent="0.25">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x14ac:dyDescent="0.25">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x14ac:dyDescent="0.25">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x14ac:dyDescent="0.25">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x14ac:dyDescent="0.25">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x14ac:dyDescent="0.25">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x14ac:dyDescent="0.25">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x14ac:dyDescent="0.25">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x14ac:dyDescent="0.25">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x14ac:dyDescent="0.25">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x14ac:dyDescent="0.25">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x14ac:dyDescent="0.25">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x14ac:dyDescent="0.25">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x14ac:dyDescent="0.25">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x14ac:dyDescent="0.25">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x14ac:dyDescent="0.25">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x14ac:dyDescent="0.25">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x14ac:dyDescent="0.25">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x14ac:dyDescent="0.25">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x14ac:dyDescent="0.25">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x14ac:dyDescent="0.25">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x14ac:dyDescent="0.25">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x14ac:dyDescent="0.25">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x14ac:dyDescent="0.25">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x14ac:dyDescent="0.25">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x14ac:dyDescent="0.25">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x14ac:dyDescent="0.25">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x14ac:dyDescent="0.25">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x14ac:dyDescent="0.25">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x14ac:dyDescent="0.25">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x14ac:dyDescent="0.25">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x14ac:dyDescent="0.25">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x14ac:dyDescent="0.25">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x14ac:dyDescent="0.25">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x14ac:dyDescent="0.25">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x14ac:dyDescent="0.25">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x14ac:dyDescent="0.25">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x14ac:dyDescent="0.25">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x14ac:dyDescent="0.25">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x14ac:dyDescent="0.25">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x14ac:dyDescent="0.25">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x14ac:dyDescent="0.25">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x14ac:dyDescent="0.25">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x14ac:dyDescent="0.25">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x14ac:dyDescent="0.25">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x14ac:dyDescent="0.25">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x14ac:dyDescent="0.25">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x14ac:dyDescent="0.25">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x14ac:dyDescent="0.25">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x14ac:dyDescent="0.25">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x14ac:dyDescent="0.25">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x14ac:dyDescent="0.25">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x14ac:dyDescent="0.25">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x14ac:dyDescent="0.25">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x14ac:dyDescent="0.25">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x14ac:dyDescent="0.25">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x14ac:dyDescent="0.25">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x14ac:dyDescent="0.25">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x14ac:dyDescent="0.25">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x14ac:dyDescent="0.25">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x14ac:dyDescent="0.25">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x14ac:dyDescent="0.25">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x14ac:dyDescent="0.25">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x14ac:dyDescent="0.25">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x14ac:dyDescent="0.25">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x14ac:dyDescent="0.25">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x14ac:dyDescent="0.25">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x14ac:dyDescent="0.25">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x14ac:dyDescent="0.25">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x14ac:dyDescent="0.25">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x14ac:dyDescent="0.25">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x14ac:dyDescent="0.25">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x14ac:dyDescent="0.25">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x14ac:dyDescent="0.25">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x14ac:dyDescent="0.25">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x14ac:dyDescent="0.25">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x14ac:dyDescent="0.25">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x14ac:dyDescent="0.25">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x14ac:dyDescent="0.25">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x14ac:dyDescent="0.25">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x14ac:dyDescent="0.25">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x14ac:dyDescent="0.25">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x14ac:dyDescent="0.25">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x14ac:dyDescent="0.25">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x14ac:dyDescent="0.25">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x14ac:dyDescent="0.25">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x14ac:dyDescent="0.25">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x14ac:dyDescent="0.25">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x14ac:dyDescent="0.25">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x14ac:dyDescent="0.25">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x14ac:dyDescent="0.25">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x14ac:dyDescent="0.25">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x14ac:dyDescent="0.25">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x14ac:dyDescent="0.25">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x14ac:dyDescent="0.25">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x14ac:dyDescent="0.25">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x14ac:dyDescent="0.25">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x14ac:dyDescent="0.25">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x14ac:dyDescent="0.25">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x14ac:dyDescent="0.25">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x14ac:dyDescent="0.25">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x14ac:dyDescent="0.25">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x14ac:dyDescent="0.25">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x14ac:dyDescent="0.25">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x14ac:dyDescent="0.25">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x14ac:dyDescent="0.25">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x14ac:dyDescent="0.25">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x14ac:dyDescent="0.25">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x14ac:dyDescent="0.25">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x14ac:dyDescent="0.25">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x14ac:dyDescent="0.25">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x14ac:dyDescent="0.25">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x14ac:dyDescent="0.25">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x14ac:dyDescent="0.25">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x14ac:dyDescent="0.25">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x14ac:dyDescent="0.25">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x14ac:dyDescent="0.25">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x14ac:dyDescent="0.25">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x14ac:dyDescent="0.25">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x14ac:dyDescent="0.25">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x14ac:dyDescent="0.25">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x14ac:dyDescent="0.25">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x14ac:dyDescent="0.25">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x14ac:dyDescent="0.25">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x14ac:dyDescent="0.25">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x14ac:dyDescent="0.25">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x14ac:dyDescent="0.25">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x14ac:dyDescent="0.25">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x14ac:dyDescent="0.25">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x14ac:dyDescent="0.25">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x14ac:dyDescent="0.25">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x14ac:dyDescent="0.25">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x14ac:dyDescent="0.25">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x14ac:dyDescent="0.25">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x14ac:dyDescent="0.25">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x14ac:dyDescent="0.25">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x14ac:dyDescent="0.25">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x14ac:dyDescent="0.25">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x14ac:dyDescent="0.25">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x14ac:dyDescent="0.25">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x14ac:dyDescent="0.25">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x14ac:dyDescent="0.25">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x14ac:dyDescent="0.25">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x14ac:dyDescent="0.25">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x14ac:dyDescent="0.25">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x14ac:dyDescent="0.25">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x14ac:dyDescent="0.25">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x14ac:dyDescent="0.25">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x14ac:dyDescent="0.25">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x14ac:dyDescent="0.25">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x14ac:dyDescent="0.25">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x14ac:dyDescent="0.25">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x14ac:dyDescent="0.25">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x14ac:dyDescent="0.25">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x14ac:dyDescent="0.25">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x14ac:dyDescent="0.25">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x14ac:dyDescent="0.25">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x14ac:dyDescent="0.25">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x14ac:dyDescent="0.25">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x14ac:dyDescent="0.25">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x14ac:dyDescent="0.25">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x14ac:dyDescent="0.25">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x14ac:dyDescent="0.25">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x14ac:dyDescent="0.25">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x14ac:dyDescent="0.25">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x14ac:dyDescent="0.25">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x14ac:dyDescent="0.25">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x14ac:dyDescent="0.25">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x14ac:dyDescent="0.25">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x14ac:dyDescent="0.25">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x14ac:dyDescent="0.25">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x14ac:dyDescent="0.25">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x14ac:dyDescent="0.25">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x14ac:dyDescent="0.25">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x14ac:dyDescent="0.25">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x14ac:dyDescent="0.25">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x14ac:dyDescent="0.25">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x14ac:dyDescent="0.25">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x14ac:dyDescent="0.25">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x14ac:dyDescent="0.25">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x14ac:dyDescent="0.25">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x14ac:dyDescent="0.25">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x14ac:dyDescent="0.25">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x14ac:dyDescent="0.25">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x14ac:dyDescent="0.25">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x14ac:dyDescent="0.25">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x14ac:dyDescent="0.25">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x14ac:dyDescent="0.25">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x14ac:dyDescent="0.25">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x14ac:dyDescent="0.25">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x14ac:dyDescent="0.25">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x14ac:dyDescent="0.25">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x14ac:dyDescent="0.25">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x14ac:dyDescent="0.25">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x14ac:dyDescent="0.25">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x14ac:dyDescent="0.25">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x14ac:dyDescent="0.25">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x14ac:dyDescent="0.25">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x14ac:dyDescent="0.25">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x14ac:dyDescent="0.25">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x14ac:dyDescent="0.25">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x14ac:dyDescent="0.25">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x14ac:dyDescent="0.25">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x14ac:dyDescent="0.25">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x14ac:dyDescent="0.25">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x14ac:dyDescent="0.25">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x14ac:dyDescent="0.25">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x14ac:dyDescent="0.25">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x14ac:dyDescent="0.25">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x14ac:dyDescent="0.25">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x14ac:dyDescent="0.25">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x14ac:dyDescent="0.25">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x14ac:dyDescent="0.25">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x14ac:dyDescent="0.25">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x14ac:dyDescent="0.25">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x14ac:dyDescent="0.25">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x14ac:dyDescent="0.25">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x14ac:dyDescent="0.25">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x14ac:dyDescent="0.25">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x14ac:dyDescent="0.25">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x14ac:dyDescent="0.25">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x14ac:dyDescent="0.25">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x14ac:dyDescent="0.25">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x14ac:dyDescent="0.25">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x14ac:dyDescent="0.25">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x14ac:dyDescent="0.25">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x14ac:dyDescent="0.25">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x14ac:dyDescent="0.25">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x14ac:dyDescent="0.25">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x14ac:dyDescent="0.25">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x14ac:dyDescent="0.25">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x14ac:dyDescent="0.25">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x14ac:dyDescent="0.25">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x14ac:dyDescent="0.25">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x14ac:dyDescent="0.25">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x14ac:dyDescent="0.25">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x14ac:dyDescent="0.25">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x14ac:dyDescent="0.25">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x14ac:dyDescent="0.25">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x14ac:dyDescent="0.25">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x14ac:dyDescent="0.25">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x14ac:dyDescent="0.25">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x14ac:dyDescent="0.25">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x14ac:dyDescent="0.25">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x14ac:dyDescent="0.25">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x14ac:dyDescent="0.25">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x14ac:dyDescent="0.25">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x14ac:dyDescent="0.25">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x14ac:dyDescent="0.25">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x14ac:dyDescent="0.25">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x14ac:dyDescent="0.25">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x14ac:dyDescent="0.25">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x14ac:dyDescent="0.25">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x14ac:dyDescent="0.25">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x14ac:dyDescent="0.25">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x14ac:dyDescent="0.25">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x14ac:dyDescent="0.25">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x14ac:dyDescent="0.25">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x14ac:dyDescent="0.25">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x14ac:dyDescent="0.25">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x14ac:dyDescent="0.25">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x14ac:dyDescent="0.25">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x14ac:dyDescent="0.25">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x14ac:dyDescent="0.25">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x14ac:dyDescent="0.25">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x14ac:dyDescent="0.25">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x14ac:dyDescent="0.25">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x14ac:dyDescent="0.25">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x14ac:dyDescent="0.25">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x14ac:dyDescent="0.25">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x14ac:dyDescent="0.25">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x14ac:dyDescent="0.25">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x14ac:dyDescent="0.25">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x14ac:dyDescent="0.25">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x14ac:dyDescent="0.25">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x14ac:dyDescent="0.25">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x14ac:dyDescent="0.25">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x14ac:dyDescent="0.25">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x14ac:dyDescent="0.25">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x14ac:dyDescent="0.25">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x14ac:dyDescent="0.25">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x14ac:dyDescent="0.25">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x14ac:dyDescent="0.25">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x14ac:dyDescent="0.25">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x14ac:dyDescent="0.25">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x14ac:dyDescent="0.25">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x14ac:dyDescent="0.25">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x14ac:dyDescent="0.25">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x14ac:dyDescent="0.25">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x14ac:dyDescent="0.25">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x14ac:dyDescent="0.25">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x14ac:dyDescent="0.25">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x14ac:dyDescent="0.25">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x14ac:dyDescent="0.25">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x14ac:dyDescent="0.25">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x14ac:dyDescent="0.25">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x14ac:dyDescent="0.25">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x14ac:dyDescent="0.25">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x14ac:dyDescent="0.25">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x14ac:dyDescent="0.25">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x14ac:dyDescent="0.25">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x14ac:dyDescent="0.25">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x14ac:dyDescent="0.25">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x14ac:dyDescent="0.25">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x14ac:dyDescent="0.25">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x14ac:dyDescent="0.25">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x14ac:dyDescent="0.25">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x14ac:dyDescent="0.25">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x14ac:dyDescent="0.25">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x14ac:dyDescent="0.25">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x14ac:dyDescent="0.25">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x14ac:dyDescent="0.25">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x14ac:dyDescent="0.25">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x14ac:dyDescent="0.25">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x14ac:dyDescent="0.25">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x14ac:dyDescent="0.25">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x14ac:dyDescent="0.25">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x14ac:dyDescent="0.25">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x14ac:dyDescent="0.25">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x14ac:dyDescent="0.25">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x14ac:dyDescent="0.25">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x14ac:dyDescent="0.25">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x14ac:dyDescent="0.25">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x14ac:dyDescent="0.25">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x14ac:dyDescent="0.25">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x14ac:dyDescent="0.25">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x14ac:dyDescent="0.25">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x14ac:dyDescent="0.25">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x14ac:dyDescent="0.25">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x14ac:dyDescent="0.25">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x14ac:dyDescent="0.25">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x14ac:dyDescent="0.25">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x14ac:dyDescent="0.25">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x14ac:dyDescent="0.25">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x14ac:dyDescent="0.25">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x14ac:dyDescent="0.25">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x14ac:dyDescent="0.25">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x14ac:dyDescent="0.25">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x14ac:dyDescent="0.25">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x14ac:dyDescent="0.25">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x14ac:dyDescent="0.25">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x14ac:dyDescent="0.25">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x14ac:dyDescent="0.25">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x14ac:dyDescent="0.25">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x14ac:dyDescent="0.25">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x14ac:dyDescent="0.25">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x14ac:dyDescent="0.25">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x14ac:dyDescent="0.25">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x14ac:dyDescent="0.25">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x14ac:dyDescent="0.25">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x14ac:dyDescent="0.25">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x14ac:dyDescent="0.25">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x14ac:dyDescent="0.25">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x14ac:dyDescent="0.25">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x14ac:dyDescent="0.25">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x14ac:dyDescent="0.25">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x14ac:dyDescent="0.25">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x14ac:dyDescent="0.25">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x14ac:dyDescent="0.25">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x14ac:dyDescent="0.25">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x14ac:dyDescent="0.25">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x14ac:dyDescent="0.25">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x14ac:dyDescent="0.25">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x14ac:dyDescent="0.25">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x14ac:dyDescent="0.25">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x14ac:dyDescent="0.25">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x14ac:dyDescent="0.25">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x14ac:dyDescent="0.25">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x14ac:dyDescent="0.25">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x14ac:dyDescent="0.25">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x14ac:dyDescent="0.25">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x14ac:dyDescent="0.25">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x14ac:dyDescent="0.25">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x14ac:dyDescent="0.25">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x14ac:dyDescent="0.25">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x14ac:dyDescent="0.25">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x14ac:dyDescent="0.25">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x14ac:dyDescent="0.25">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x14ac:dyDescent="0.25">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x14ac:dyDescent="0.25">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x14ac:dyDescent="0.25">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x14ac:dyDescent="0.25">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x14ac:dyDescent="0.25">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x14ac:dyDescent="0.25">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x14ac:dyDescent="0.25">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x14ac:dyDescent="0.25">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x14ac:dyDescent="0.25">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x14ac:dyDescent="0.25">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x14ac:dyDescent="0.25">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x14ac:dyDescent="0.25">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x14ac:dyDescent="0.25">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x14ac:dyDescent="0.25">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x14ac:dyDescent="0.25">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x14ac:dyDescent="0.25">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x14ac:dyDescent="0.25">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x14ac:dyDescent="0.25">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x14ac:dyDescent="0.25">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x14ac:dyDescent="0.25">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x14ac:dyDescent="0.25">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x14ac:dyDescent="0.25">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x14ac:dyDescent="0.25">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x14ac:dyDescent="0.25">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x14ac:dyDescent="0.25">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x14ac:dyDescent="0.25">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x14ac:dyDescent="0.25">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x14ac:dyDescent="0.25">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x14ac:dyDescent="0.25">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x14ac:dyDescent="0.25">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x14ac:dyDescent="0.25">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x14ac:dyDescent="0.25">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x14ac:dyDescent="0.25">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x14ac:dyDescent="0.25">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x14ac:dyDescent="0.25">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x14ac:dyDescent="0.25">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x14ac:dyDescent="0.25">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x14ac:dyDescent="0.25">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x14ac:dyDescent="0.25">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x14ac:dyDescent="0.25">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x14ac:dyDescent="0.25">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x14ac:dyDescent="0.25">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x14ac:dyDescent="0.25">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x14ac:dyDescent="0.25">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x14ac:dyDescent="0.25">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x14ac:dyDescent="0.25">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x14ac:dyDescent="0.25">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x14ac:dyDescent="0.25">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x14ac:dyDescent="0.25">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x14ac:dyDescent="0.25">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x14ac:dyDescent="0.25">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x14ac:dyDescent="0.25">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x14ac:dyDescent="0.25">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x14ac:dyDescent="0.25">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x14ac:dyDescent="0.25">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x14ac:dyDescent="0.25">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x14ac:dyDescent="0.25">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F5:G1004 B5:C1004">
    <cfRule type="expression" dxfId="52"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43" id="{EFA3CBD0-D1BE-4C85-8219-6E3201611DA3}">
            <xm:f>OR(AND($J5=Tabelid!$L$1,$K5=""),AND($J5&lt;&gt;Tabelid!$L$1,$K5&lt;&gt;""))</xm:f>
            <x14:dxf>
              <fill>
                <patternFill>
                  <bgColor rgb="FFFF0000"/>
                </patternFill>
              </fill>
            </x14:dxf>
          </x14:cfRule>
          <xm:sqref>K5 K9 K11 K22:K1004</xm:sqref>
        </x14:conditionalFormatting>
        <x14:conditionalFormatting xmlns:xm="http://schemas.microsoft.com/office/excel/2006/main">
          <x14:cfRule type="expression" priority="63" id="{0B0F378A-590D-4ACF-90DF-93F654AF4588}">
            <xm:f>AND(ISERROR(MATCH(K5,'Lepingu lisa'!$AW$3:$AW$21,0)),NOT(K5=""))</xm:f>
            <x14:dxf>
              <fill>
                <patternFill>
                  <bgColor rgb="FFFF0000"/>
                </patternFill>
              </fill>
            </x14:dxf>
          </x14:cfRule>
          <xm:sqref>K5 K9 K11 K22:K1004</xm:sqref>
        </x14:conditionalFormatting>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0" id="{FAF30C69-F57D-4F50-A850-31B0DB5BE807}">
            <xm:f>OR(AND($J6=Tabelid!$L$1,$K6=""),AND($J6&lt;&gt;Tabelid!$L$1,$K6&lt;&gt;""))</xm:f>
            <x14:dxf>
              <fill>
                <patternFill>
                  <bgColor rgb="FFFF0000"/>
                </patternFill>
              </fill>
            </x14:dxf>
          </x14:cfRule>
          <xm:sqref>K6</xm:sqref>
        </x14:conditionalFormatting>
        <x14:conditionalFormatting xmlns:xm="http://schemas.microsoft.com/office/excel/2006/main">
          <x14:cfRule type="expression" priority="42" id="{FE6A17E9-5176-4B41-907B-3A2E7E00A674}">
            <xm:f>AND(ISERROR(MATCH(K6,'Lepingu lisa'!$AW$3:$AW$21,0)),NOT(K6=""))</xm:f>
            <x14:dxf>
              <fill>
                <patternFill>
                  <bgColor rgb="FFFF0000"/>
                </patternFill>
              </fill>
            </x14:dxf>
          </x14:cfRule>
          <xm:sqref>K6</xm:sqref>
        </x14:conditionalFormatting>
        <x14:conditionalFormatting xmlns:xm="http://schemas.microsoft.com/office/excel/2006/main">
          <x14:cfRule type="expression" priority="37" id="{AC95654D-4227-40A9-9D40-15BE9D0605AB}">
            <xm:f>OR(AND($J7=Tabelid!$L$1,$K7=""),AND($J7&lt;&gt;Tabelid!$L$1,$K7&lt;&gt;""))</xm:f>
            <x14:dxf>
              <fill>
                <patternFill>
                  <bgColor rgb="FFFF0000"/>
                </patternFill>
              </fill>
            </x14:dxf>
          </x14:cfRule>
          <xm:sqref>K7</xm:sqref>
        </x14:conditionalFormatting>
        <x14:conditionalFormatting xmlns:xm="http://schemas.microsoft.com/office/excel/2006/main">
          <x14:cfRule type="expression" priority="39" id="{FC85E4BE-598A-477A-8C5D-B1E483D792FD}">
            <xm:f>AND(ISERROR(MATCH(K7,'Lepingu lisa'!$AW$3:$AW$21,0)),NOT(K7=""))</xm:f>
            <x14:dxf>
              <fill>
                <patternFill>
                  <bgColor rgb="FFFF0000"/>
                </patternFill>
              </fill>
            </x14:dxf>
          </x14:cfRule>
          <xm:sqref>K7</xm:sqref>
        </x14:conditionalFormatting>
        <x14:conditionalFormatting xmlns:xm="http://schemas.microsoft.com/office/excel/2006/main">
          <x14:cfRule type="expression" priority="34" id="{9D558F8C-9D02-42DF-A396-01EF1B14E530}">
            <xm:f>OR(AND($J8=Tabelid!$L$1,$K8=""),AND($J8&lt;&gt;Tabelid!$L$1,$K8&lt;&gt;""))</xm:f>
            <x14:dxf>
              <fill>
                <patternFill>
                  <bgColor rgb="FFFF0000"/>
                </patternFill>
              </fill>
            </x14:dxf>
          </x14:cfRule>
          <xm:sqref>K8</xm:sqref>
        </x14:conditionalFormatting>
        <x14:conditionalFormatting xmlns:xm="http://schemas.microsoft.com/office/excel/2006/main">
          <x14:cfRule type="expression" priority="36" id="{6452E41C-84BA-4D43-8518-48BA06C3D8CB}">
            <xm:f>AND(ISERROR(MATCH(K8,'Lepingu lisa'!$AW$3:$AW$21,0)),NOT(K8=""))</xm:f>
            <x14:dxf>
              <fill>
                <patternFill>
                  <bgColor rgb="FFFF0000"/>
                </patternFill>
              </fill>
            </x14:dxf>
          </x14:cfRule>
          <xm:sqref>K8</xm:sqref>
        </x14:conditionalFormatting>
        <x14:conditionalFormatting xmlns:xm="http://schemas.microsoft.com/office/excel/2006/main">
          <x14:cfRule type="expression" priority="31" id="{A5664B21-93A8-4BE1-92A0-67B8A19B30BF}">
            <xm:f>OR(AND($J10=Tabelid!$L$1,$K10=""),AND($J10&lt;&gt;Tabelid!$L$1,$K10&lt;&gt;""))</xm:f>
            <x14:dxf>
              <fill>
                <patternFill>
                  <bgColor rgb="FFFF0000"/>
                </patternFill>
              </fill>
            </x14:dxf>
          </x14:cfRule>
          <xm:sqref>K10</xm:sqref>
        </x14:conditionalFormatting>
        <x14:conditionalFormatting xmlns:xm="http://schemas.microsoft.com/office/excel/2006/main">
          <x14:cfRule type="expression" priority="33" id="{3580D4C6-98FB-4FBB-A33D-DD35FE9ADF23}">
            <xm:f>AND(ISERROR(MATCH(K10,'Lepingu lisa'!$AW$3:$AW$21,0)),NOT(K10=""))</xm:f>
            <x14:dxf>
              <fill>
                <patternFill>
                  <bgColor rgb="FFFF0000"/>
                </patternFill>
              </fill>
            </x14:dxf>
          </x14:cfRule>
          <xm:sqref>K10</xm:sqref>
        </x14:conditionalFormatting>
        <x14:conditionalFormatting xmlns:xm="http://schemas.microsoft.com/office/excel/2006/main">
          <x14:cfRule type="expression" priority="28" id="{0A2D8DAB-F204-4A6C-BB29-9211B50974F2}">
            <xm:f>OR(AND($J12=Tabelid!$L$1,$K12=""),AND($J12&lt;&gt;Tabelid!$L$1,$K12&lt;&gt;""))</xm:f>
            <x14:dxf>
              <fill>
                <patternFill>
                  <bgColor rgb="FFFF0000"/>
                </patternFill>
              </fill>
            </x14:dxf>
          </x14:cfRule>
          <xm:sqref>K12</xm:sqref>
        </x14:conditionalFormatting>
        <x14:conditionalFormatting xmlns:xm="http://schemas.microsoft.com/office/excel/2006/main">
          <x14:cfRule type="expression" priority="30" id="{0604DE27-F3A6-4220-81A0-D0FA16329F1E}">
            <xm:f>AND(ISERROR(MATCH(K12,'Lepingu lisa'!$AW$3:$AW$21,0)),NOT(K12=""))</xm:f>
            <x14:dxf>
              <fill>
                <patternFill>
                  <bgColor rgb="FFFF0000"/>
                </patternFill>
              </fill>
            </x14:dxf>
          </x14:cfRule>
          <xm:sqref>K12</xm:sqref>
        </x14:conditionalFormatting>
        <x14:conditionalFormatting xmlns:xm="http://schemas.microsoft.com/office/excel/2006/main">
          <x14:cfRule type="expression" priority="25" id="{A532E5FA-3656-4EA7-83DC-FF6366EC8966}">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27" id="{AF4EC858-C556-4B65-A313-01FB0D6AFF5A}">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22" id="{AA52E991-D14A-4270-AB86-51D465A5D2D0}">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24" id="{030A6979-2A72-43C1-9516-314850147B52}">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19" id="{2F7899EE-9981-469C-95E2-1D7DDA0432FB}">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21" id="{EB62A9E4-DA3A-44AD-9D90-E2C11F08B47D}">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16" id="{A54CFAB6-FD77-41FA-97EE-5C5A98DE5631}">
            <xm:f>OR(AND($J16=Tabelid!$L$1,$K16=""),AND($J16&lt;&gt;Tabelid!$L$1,$K16&lt;&gt;""))</xm:f>
            <x14:dxf>
              <fill>
                <patternFill>
                  <bgColor rgb="FFFF0000"/>
                </patternFill>
              </fill>
            </x14:dxf>
          </x14:cfRule>
          <xm:sqref>K16</xm:sqref>
        </x14:conditionalFormatting>
        <x14:conditionalFormatting xmlns:xm="http://schemas.microsoft.com/office/excel/2006/main">
          <x14:cfRule type="expression" priority="18" id="{D73A118C-8C38-48EC-BAA5-1AE85CDCFF00}">
            <xm:f>AND(ISERROR(MATCH(K16,'Lepingu lisa'!$AW$3:$AW$21,0)),NOT(K16=""))</xm:f>
            <x14:dxf>
              <fill>
                <patternFill>
                  <bgColor rgb="FFFF0000"/>
                </patternFill>
              </fill>
            </x14:dxf>
          </x14:cfRule>
          <xm:sqref>K16</xm:sqref>
        </x14:conditionalFormatting>
        <x14:conditionalFormatting xmlns:xm="http://schemas.microsoft.com/office/excel/2006/main">
          <x14:cfRule type="expression" priority="13" id="{2A68BB5B-CFF3-4DE5-82BA-E0FCD6A59B00}">
            <xm:f>OR(AND($J17=Tabelid!$L$1,$K17=""),AND($J17&lt;&gt;Tabelid!$L$1,$K17&lt;&gt;""))</xm:f>
            <x14:dxf>
              <fill>
                <patternFill>
                  <bgColor rgb="FFFF0000"/>
                </patternFill>
              </fill>
            </x14:dxf>
          </x14:cfRule>
          <xm:sqref>K17</xm:sqref>
        </x14:conditionalFormatting>
        <x14:conditionalFormatting xmlns:xm="http://schemas.microsoft.com/office/excel/2006/main">
          <x14:cfRule type="expression" priority="15" id="{4F308F27-5065-4FAE-8BC1-47A779246B5E}">
            <xm:f>AND(ISERROR(MATCH(K17,'Lepingu lisa'!$AW$3:$AW$21,0)),NOT(K17=""))</xm:f>
            <x14:dxf>
              <fill>
                <patternFill>
                  <bgColor rgb="FFFF0000"/>
                </patternFill>
              </fill>
            </x14:dxf>
          </x14:cfRule>
          <xm:sqref>K17</xm:sqref>
        </x14:conditionalFormatting>
        <x14:conditionalFormatting xmlns:xm="http://schemas.microsoft.com/office/excel/2006/main">
          <x14:cfRule type="expression" priority="10" id="{E5590D86-5BA2-4762-A8FB-B00A569EAF53}">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12" id="{3884C44D-FE66-4724-9C1E-6AA686D6398C}">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7" id="{5BE747C8-79A8-42C8-A012-D432FCFEF1E1}">
            <xm:f>OR(AND($J19=Tabelid!$L$1,$K19=""),AND($J19&lt;&gt;Tabelid!$L$1,$K19&lt;&gt;""))</xm:f>
            <x14:dxf>
              <fill>
                <patternFill>
                  <bgColor rgb="FFFF0000"/>
                </patternFill>
              </fill>
            </x14:dxf>
          </x14:cfRule>
          <xm:sqref>K19</xm:sqref>
        </x14:conditionalFormatting>
        <x14:conditionalFormatting xmlns:xm="http://schemas.microsoft.com/office/excel/2006/main">
          <x14:cfRule type="expression" priority="9" id="{2D923B35-AF08-43FE-94B8-0017F2D49EC5}">
            <xm:f>AND(ISERROR(MATCH(K19,'Lepingu lisa'!$AW$3:$AW$21,0)),NOT(K19=""))</xm:f>
            <x14:dxf>
              <fill>
                <patternFill>
                  <bgColor rgb="FFFF0000"/>
                </patternFill>
              </fill>
            </x14:dxf>
          </x14:cfRule>
          <xm:sqref>K19</xm:sqref>
        </x14:conditionalFormatting>
        <x14:conditionalFormatting xmlns:xm="http://schemas.microsoft.com/office/excel/2006/main">
          <x14:cfRule type="expression" priority="4" id="{5222279E-345C-4029-AEF1-0337691D21E3}">
            <xm:f>OR(AND($J20=Tabelid!$L$1,$K20=""),AND($J20&lt;&gt;Tabelid!$L$1,$K20&lt;&gt;""))</xm:f>
            <x14:dxf>
              <fill>
                <patternFill>
                  <bgColor rgb="FFFF0000"/>
                </patternFill>
              </fill>
            </x14:dxf>
          </x14:cfRule>
          <xm:sqref>K20</xm:sqref>
        </x14:conditionalFormatting>
        <x14:conditionalFormatting xmlns:xm="http://schemas.microsoft.com/office/excel/2006/main">
          <x14:cfRule type="expression" priority="6" id="{A90444D7-C278-46F0-A4F6-B64F79810805}">
            <xm:f>AND(ISERROR(MATCH(K20,'Lepingu lisa'!$AW$3:$AW$21,0)),NOT(K20=""))</xm:f>
            <x14:dxf>
              <fill>
                <patternFill>
                  <bgColor rgb="FFFF0000"/>
                </patternFill>
              </fill>
            </x14:dxf>
          </x14:cfRule>
          <xm:sqref>K20</xm:sqref>
        </x14:conditionalFormatting>
        <x14:conditionalFormatting xmlns:xm="http://schemas.microsoft.com/office/excel/2006/main">
          <x14:cfRule type="expression" priority="1" id="{E387A0F7-7FD6-4006-B682-D7DE4C65996F}">
            <xm:f>OR(AND($J21=Tabelid!$L$1,$K21=""),AND($J21&lt;&gt;Tabelid!$L$1,$K21&lt;&gt;""))</xm:f>
            <x14:dxf>
              <fill>
                <patternFill>
                  <bgColor rgb="FFFF0000"/>
                </patternFill>
              </fill>
            </x14:dxf>
          </x14:cfRule>
          <xm:sqref>K21</xm:sqref>
        </x14:conditionalFormatting>
        <x14:conditionalFormatting xmlns:xm="http://schemas.microsoft.com/office/excel/2006/main">
          <x14:cfRule type="expression" priority="3" id="{6E25BFAF-7B6F-4672-964E-B797A2C1D75A}">
            <xm:f>AND(ISERROR(MATCH(K21,'Lepingu lisa'!$AW$3:$AW$21,0)),NOT(K21=""))</xm:f>
            <x14:dxf>
              <fill>
                <patternFill>
                  <bgColor rgb="FFFF0000"/>
                </patternFill>
              </fill>
            </x14:dxf>
          </x14:cfRule>
          <xm:sqref>K21</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1" t="s">
        <v>88</v>
      </c>
      <c r="B1" s="42" t="s">
        <v>450</v>
      </c>
      <c r="C1" s="42" t="s">
        <v>451</v>
      </c>
      <c r="D1" s="42" t="s">
        <v>452</v>
      </c>
    </row>
    <row r="2" spans="1:4" x14ac:dyDescent="0.25">
      <c r="A2" s="43" t="s">
        <v>453</v>
      </c>
      <c r="B2" s="43" t="s">
        <v>454</v>
      </c>
      <c r="C2" s="43" t="s">
        <v>455</v>
      </c>
      <c r="D2" s="43" t="str">
        <f>C2&amp;A2&amp;B2</f>
        <v>KORRUSE AVATUD NETOPINDRõdu98 Välisruumid</v>
      </c>
    </row>
    <row r="3" spans="1:4" x14ac:dyDescent="0.25">
      <c r="A3" s="43" t="s">
        <v>456</v>
      </c>
      <c r="B3" s="43" t="s">
        <v>454</v>
      </c>
      <c r="C3" s="43" t="s">
        <v>455</v>
      </c>
      <c r="D3" s="43" t="str">
        <f t="shared" ref="D3:D66" si="0">C3&amp;A3&amp;B3</f>
        <v>KORRUSE AVATUD NETOPINDTerrass98 Välisruumid</v>
      </c>
    </row>
    <row r="4" spans="1:4" x14ac:dyDescent="0.25">
      <c r="A4" s="43" t="s">
        <v>457</v>
      </c>
      <c r="B4" s="43" t="s">
        <v>454</v>
      </c>
      <c r="C4" s="43" t="s">
        <v>455</v>
      </c>
      <c r="D4" s="43" t="str">
        <f t="shared" si="0"/>
        <v>KORRUSE AVATUD NETOPINDVarjualune98 Välisruumid</v>
      </c>
    </row>
    <row r="5" spans="1:4" x14ac:dyDescent="0.25">
      <c r="A5" s="43" t="s">
        <v>458</v>
      </c>
      <c r="B5" s="43" t="s">
        <v>111</v>
      </c>
      <c r="C5" s="43" t="s">
        <v>109</v>
      </c>
      <c r="D5" s="43" t="str">
        <f t="shared" si="0"/>
        <v>TEHNOPINDAlajaam/Trafo/Jaotla97 Elektrotehnilised ruumid</v>
      </c>
    </row>
    <row r="6" spans="1:4" x14ac:dyDescent="0.25">
      <c r="A6" s="43" t="s">
        <v>459</v>
      </c>
      <c r="B6" s="43" t="s">
        <v>197</v>
      </c>
      <c r="C6" s="43" t="s">
        <v>109</v>
      </c>
      <c r="D6" s="43" t="str">
        <f t="shared" si="0"/>
        <v>TEHNOPINDBasseini tehniline ruum94 Kütte- ja veehooldusruumid</v>
      </c>
    </row>
    <row r="7" spans="1:4" x14ac:dyDescent="0.25">
      <c r="A7" s="43" t="s">
        <v>460</v>
      </c>
      <c r="B7" s="43" t="s">
        <v>197</v>
      </c>
      <c r="C7" s="43" t="s">
        <v>109</v>
      </c>
      <c r="D7" s="43" t="str">
        <f t="shared" si="0"/>
        <v>TEHNOPINDBoileriruum94 Kütte- ja veehooldusruumid</v>
      </c>
    </row>
    <row r="8" spans="1:4" x14ac:dyDescent="0.25">
      <c r="A8" s="43" t="s">
        <v>110</v>
      </c>
      <c r="B8" s="43" t="s">
        <v>111</v>
      </c>
      <c r="C8" s="43" t="s">
        <v>109</v>
      </c>
      <c r="D8" s="43" t="str">
        <f t="shared" si="0"/>
        <v>TEHNOPINDElektrikilp97 Elektrotehnilised ruumid</v>
      </c>
    </row>
    <row r="9" spans="1:4" x14ac:dyDescent="0.25">
      <c r="A9" s="43" t="s">
        <v>461</v>
      </c>
      <c r="B9" s="43" t="s">
        <v>197</v>
      </c>
      <c r="C9" s="43" t="s">
        <v>109</v>
      </c>
      <c r="D9" s="43" t="str">
        <f t="shared" si="0"/>
        <v>TEHNOPINDGaasiruum94 Kütte- ja veehooldusruumid</v>
      </c>
    </row>
    <row r="10" spans="1:4" x14ac:dyDescent="0.25">
      <c r="A10" s="43" t="s">
        <v>462</v>
      </c>
      <c r="B10" s="43" t="s">
        <v>111</v>
      </c>
      <c r="C10" s="43" t="s">
        <v>109</v>
      </c>
      <c r="D10" s="43" t="str">
        <f t="shared" si="0"/>
        <v>TEHNOPINDGeneraatoriruum97 Elektrotehnilised ruumid</v>
      </c>
    </row>
    <row r="11" spans="1:4" x14ac:dyDescent="0.25">
      <c r="A11" s="43" t="s">
        <v>463</v>
      </c>
      <c r="B11" s="43" t="s">
        <v>191</v>
      </c>
      <c r="C11" s="43" t="s">
        <v>109</v>
      </c>
      <c r="D11" s="43" t="str">
        <f t="shared" si="0"/>
        <v>TEHNOPINDHoolderuum99 Liigitamata liiklus- ja tehnoruumid</v>
      </c>
    </row>
    <row r="12" spans="1:4" x14ac:dyDescent="0.25">
      <c r="A12" s="43" t="s">
        <v>464</v>
      </c>
      <c r="B12" s="43" t="s">
        <v>197</v>
      </c>
      <c r="C12" s="43" t="s">
        <v>109</v>
      </c>
      <c r="D12" s="43" t="str">
        <f t="shared" si="0"/>
        <v>TEHNOPINDJahutusruum94 Kütte- ja veehooldusruumid</v>
      </c>
    </row>
    <row r="13" spans="1:4" x14ac:dyDescent="0.25">
      <c r="A13" s="43" t="s">
        <v>465</v>
      </c>
      <c r="B13" s="43" t="s">
        <v>197</v>
      </c>
      <c r="C13" s="43" t="s">
        <v>109</v>
      </c>
      <c r="D13" s="43" t="str">
        <f t="shared" si="0"/>
        <v>TEHNOPINDKatlaruum94 Kütte- ja veehooldusruumid</v>
      </c>
    </row>
    <row r="14" spans="1:4" x14ac:dyDescent="0.25">
      <c r="A14" s="43" t="s">
        <v>466</v>
      </c>
      <c r="B14" s="43" t="s">
        <v>191</v>
      </c>
      <c r="C14" s="43" t="s">
        <v>109</v>
      </c>
      <c r="D14" s="43" t="str">
        <f t="shared" si="0"/>
        <v>TEHNOPINDKütusehoidla99 Liigitamata liiklus- ja tehnoruumid</v>
      </c>
    </row>
    <row r="15" spans="1:4" x14ac:dyDescent="0.25">
      <c r="A15" s="43" t="s">
        <v>467</v>
      </c>
      <c r="B15" s="43" t="s">
        <v>111</v>
      </c>
      <c r="C15" s="43" t="s">
        <v>109</v>
      </c>
      <c r="D15" s="43" t="str">
        <f t="shared" si="0"/>
        <v>TEHNOPINDLifti masinaruum97 Elektrotehnilised ruumid</v>
      </c>
    </row>
    <row r="16" spans="1:4" x14ac:dyDescent="0.25">
      <c r="A16" s="43" t="s">
        <v>467</v>
      </c>
      <c r="B16" s="43" t="s">
        <v>191</v>
      </c>
      <c r="C16" s="43" t="s">
        <v>109</v>
      </c>
      <c r="D16" s="43" t="str">
        <f t="shared" si="0"/>
        <v>TEHNOPINDLifti masinaruum99 Liigitamata liiklus- ja tehnoruumid</v>
      </c>
    </row>
    <row r="17" spans="1:4" x14ac:dyDescent="0.25">
      <c r="A17" s="43" t="s">
        <v>468</v>
      </c>
      <c r="B17" s="43" t="s">
        <v>111</v>
      </c>
      <c r="C17" s="43" t="s">
        <v>109</v>
      </c>
      <c r="D17" s="43" t="str">
        <f t="shared" si="0"/>
        <v>TEHNOPINDPumpla97 Elektrotehnilised ruumid</v>
      </c>
    </row>
    <row r="18" spans="1:4" x14ac:dyDescent="0.25">
      <c r="A18" s="43" t="s">
        <v>468</v>
      </c>
      <c r="B18" s="43" t="s">
        <v>191</v>
      </c>
      <c r="C18" s="43" t="s">
        <v>109</v>
      </c>
      <c r="D18" s="43" t="str">
        <f t="shared" si="0"/>
        <v>TEHNOPINDPumpla99 Liigitamata liiklus- ja tehnoruumid</v>
      </c>
    </row>
    <row r="19" spans="1:4" x14ac:dyDescent="0.25">
      <c r="A19" s="43" t="s">
        <v>469</v>
      </c>
      <c r="B19" s="43" t="s">
        <v>197</v>
      </c>
      <c r="C19" s="43" t="s">
        <v>109</v>
      </c>
      <c r="D19" s="43" t="str">
        <f t="shared" si="0"/>
        <v>TEHNOPINDSamarõhukamber94 Kütte- ja veehooldusruumid</v>
      </c>
    </row>
    <row r="20" spans="1:4" x14ac:dyDescent="0.25">
      <c r="A20" s="43" t="s">
        <v>469</v>
      </c>
      <c r="B20" s="43" t="s">
        <v>191</v>
      </c>
      <c r="C20" s="43" t="s">
        <v>109</v>
      </c>
      <c r="D20" s="43" t="str">
        <f t="shared" si="0"/>
        <v>TEHNOPINDSamarõhukamber99 Liigitamata liiklus- ja tehnoruumid</v>
      </c>
    </row>
    <row r="21" spans="1:4" x14ac:dyDescent="0.25">
      <c r="A21" s="43" t="s">
        <v>190</v>
      </c>
      <c r="B21" s="43" t="s">
        <v>111</v>
      </c>
      <c r="C21" s="43" t="s">
        <v>109</v>
      </c>
      <c r="D21" s="43" t="str">
        <f t="shared" si="0"/>
        <v>TEHNOPINDSideruum/Nõrkvool97 Elektrotehnilised ruumid</v>
      </c>
    </row>
    <row r="22" spans="1:4" x14ac:dyDescent="0.25">
      <c r="A22" s="43" t="s">
        <v>190</v>
      </c>
      <c r="B22" s="43" t="s">
        <v>191</v>
      </c>
      <c r="C22" s="43" t="s">
        <v>109</v>
      </c>
      <c r="D22" s="43" t="str">
        <f t="shared" si="0"/>
        <v>TEHNOPINDSideruum/Nõrkvool99 Liigitamata liiklus- ja tehnoruumid</v>
      </c>
    </row>
    <row r="23" spans="1:4" x14ac:dyDescent="0.25">
      <c r="A23" s="43" t="s">
        <v>470</v>
      </c>
      <c r="B23" s="43" t="s">
        <v>197</v>
      </c>
      <c r="C23" s="43" t="s">
        <v>109</v>
      </c>
      <c r="D23" s="43" t="str">
        <f t="shared" si="0"/>
        <v>TEHNOPINDSoojasõlm94 Kütte- ja veehooldusruumid</v>
      </c>
    </row>
    <row r="24" spans="1:4" x14ac:dyDescent="0.25">
      <c r="A24" s="43" t="s">
        <v>471</v>
      </c>
      <c r="B24" s="43" t="s">
        <v>197</v>
      </c>
      <c r="C24" s="43" t="s">
        <v>109</v>
      </c>
      <c r="D24" s="43" t="str">
        <f t="shared" si="0"/>
        <v>TEHNOPINDSprinkler/Tuletõrje pump94 Kütte- ja veehooldusruumid</v>
      </c>
    </row>
    <row r="25" spans="1:4" x14ac:dyDescent="0.25">
      <c r="A25" s="43" t="s">
        <v>471</v>
      </c>
      <c r="B25" s="43" t="s">
        <v>191</v>
      </c>
      <c r="C25" s="43" t="s">
        <v>109</v>
      </c>
      <c r="D25" s="43" t="str">
        <f t="shared" si="0"/>
        <v>TEHNOPINDSprinkler/Tuletõrje pump99 Liigitamata liiklus- ja tehnoruumid</v>
      </c>
    </row>
    <row r="26" spans="1:4" x14ac:dyDescent="0.25">
      <c r="A26" s="43" t="s">
        <v>155</v>
      </c>
      <c r="B26" s="43" t="s">
        <v>111</v>
      </c>
      <c r="C26" s="43" t="s">
        <v>109</v>
      </c>
      <c r="D26" s="43" t="str">
        <f t="shared" si="0"/>
        <v>TEHNOPINDUPS-ruum97 Elektrotehnilised ruumid</v>
      </c>
    </row>
    <row r="27" spans="1:4" x14ac:dyDescent="0.25">
      <c r="A27" s="43" t="s">
        <v>155</v>
      </c>
      <c r="B27" s="43" t="s">
        <v>191</v>
      </c>
      <c r="C27" s="43" t="s">
        <v>109</v>
      </c>
      <c r="D27" s="43" t="str">
        <f t="shared" si="0"/>
        <v>TEHNOPINDUPS-ruum99 Liigitamata liiklus- ja tehnoruumid</v>
      </c>
    </row>
    <row r="28" spans="1:4" x14ac:dyDescent="0.25">
      <c r="A28" s="43" t="s">
        <v>196</v>
      </c>
      <c r="B28" s="43" t="s">
        <v>197</v>
      </c>
      <c r="C28" s="43" t="s">
        <v>109</v>
      </c>
      <c r="D28" s="43" t="str">
        <f t="shared" si="0"/>
        <v>TEHNOPINDVeemõõdusõlm94 Kütte- ja veehooldusruumid</v>
      </c>
    </row>
    <row r="29" spans="1:4" x14ac:dyDescent="0.25">
      <c r="A29" s="43" t="s">
        <v>134</v>
      </c>
      <c r="B29" s="43" t="s">
        <v>135</v>
      </c>
      <c r="C29" s="43" t="s">
        <v>109</v>
      </c>
      <c r="D29" s="43" t="str">
        <f t="shared" si="0"/>
        <v>TEHNOPINDVent ruum96 Ventilatsiooniruumid</v>
      </c>
    </row>
    <row r="30" spans="1:4" x14ac:dyDescent="0.25">
      <c r="A30" s="43" t="s">
        <v>472</v>
      </c>
      <c r="B30" s="43" t="s">
        <v>135</v>
      </c>
      <c r="C30" s="43" t="s">
        <v>109</v>
      </c>
      <c r="D30" s="43" t="str">
        <f t="shared" si="0"/>
        <v>TEHNOPINDÕhuvõtukamber96 Ventilatsiooniruumid</v>
      </c>
    </row>
    <row r="31" spans="1:4" x14ac:dyDescent="0.25">
      <c r="A31" s="43" t="s">
        <v>107</v>
      </c>
      <c r="B31" s="43" t="s">
        <v>105</v>
      </c>
      <c r="C31" s="43" t="s">
        <v>103</v>
      </c>
      <c r="D31" s="43" t="str">
        <f t="shared" si="0"/>
        <v>VERTIKAALSETE ÜHENDUSTEEDE PINDLift92 Vertikaalliiklusruumid</v>
      </c>
    </row>
    <row r="32" spans="1:4" x14ac:dyDescent="0.25">
      <c r="A32" s="43" t="s">
        <v>473</v>
      </c>
      <c r="B32" s="43" t="s">
        <v>105</v>
      </c>
      <c r="C32" s="43" t="s">
        <v>103</v>
      </c>
      <c r="D32" s="43" t="str">
        <f t="shared" si="0"/>
        <v>VERTIKAALSETE ÜHENDUSTEEDE PINDŠaht92 Vertikaalliiklusruumid</v>
      </c>
    </row>
    <row r="33" spans="1:4" x14ac:dyDescent="0.25">
      <c r="A33" s="43" t="s">
        <v>104</v>
      </c>
      <c r="B33" s="43" t="s">
        <v>105</v>
      </c>
      <c r="C33" s="43" t="s">
        <v>103</v>
      </c>
      <c r="D33" s="43" t="str">
        <f t="shared" si="0"/>
        <v>VERTIKAALSETE ÜHENDUSTEEDE PINDTrepp/Trepikoda92 Vertikaalliiklusruumid</v>
      </c>
    </row>
    <row r="34" spans="1:4" x14ac:dyDescent="0.25">
      <c r="A34" s="43" t="s">
        <v>474</v>
      </c>
      <c r="B34" s="43" t="s">
        <v>99</v>
      </c>
      <c r="C34" s="43" t="s">
        <v>97</v>
      </c>
      <c r="D34" s="43" t="str">
        <f t="shared" si="0"/>
        <v>ÜÜRITAV PINDAatrium/Fuajee91 Horisontaalliiklusruumid</v>
      </c>
    </row>
    <row r="35" spans="1:4" x14ac:dyDescent="0.25">
      <c r="A35" s="43" t="s">
        <v>137</v>
      </c>
      <c r="B35" s="43" t="s">
        <v>138</v>
      </c>
      <c r="C35" s="43" t="s">
        <v>97</v>
      </c>
      <c r="D35" s="43" t="str">
        <f t="shared" si="0"/>
        <v>ÜÜRITAV PINDAbiruum23 Äriruumide abiruumid</v>
      </c>
    </row>
    <row r="36" spans="1:4" x14ac:dyDescent="0.25">
      <c r="A36" s="43" t="s">
        <v>475</v>
      </c>
      <c r="B36" s="43" t="s">
        <v>397</v>
      </c>
      <c r="C36" s="43" t="s">
        <v>97</v>
      </c>
      <c r="D36" s="43" t="str">
        <f t="shared" si="0"/>
        <v>ÜÜRITAV PINDArhiiv53 Arhiivid</v>
      </c>
    </row>
    <row r="37" spans="1:4" x14ac:dyDescent="0.25">
      <c r="A37" s="43" t="s">
        <v>294</v>
      </c>
      <c r="B37" s="43" t="s">
        <v>152</v>
      </c>
      <c r="C37" s="43" t="s">
        <v>97</v>
      </c>
      <c r="D37" s="43" t="str">
        <f t="shared" si="0"/>
        <v>ÜÜRITAV PINDAuditoorium34 Auditooriumid</v>
      </c>
    </row>
    <row r="38" spans="1:4" x14ac:dyDescent="0.25">
      <c r="A38" s="43" t="s">
        <v>476</v>
      </c>
      <c r="B38" s="43" t="s">
        <v>477</v>
      </c>
      <c r="C38" s="43" t="s">
        <v>97</v>
      </c>
      <c r="D38" s="43" t="str">
        <f t="shared" si="0"/>
        <v>ÜÜRITAV PINDAutopesula85 Pesumaja</v>
      </c>
    </row>
    <row r="39" spans="1:4" x14ac:dyDescent="0.25">
      <c r="A39" s="43" t="s">
        <v>478</v>
      </c>
      <c r="B39" s="43" t="s">
        <v>234</v>
      </c>
      <c r="C39" s="43" t="s">
        <v>97</v>
      </c>
      <c r="D39" s="43" t="str">
        <f t="shared" si="0"/>
        <v>ÜÜRITAV PINDDesokamber49 Ruumigrupi liigitamata eriruumid</v>
      </c>
    </row>
    <row r="40" spans="1:4" x14ac:dyDescent="0.25">
      <c r="A40" s="43" t="s">
        <v>396</v>
      </c>
      <c r="B40" s="43" t="s">
        <v>397</v>
      </c>
      <c r="C40" s="43" t="s">
        <v>97</v>
      </c>
      <c r="D40" s="43" t="str">
        <f t="shared" si="0"/>
        <v>ÜÜRITAV PINDDokumendihoidla53 Arhiivid</v>
      </c>
    </row>
    <row r="41" spans="1:4" x14ac:dyDescent="0.25">
      <c r="A41" s="43" t="s">
        <v>396</v>
      </c>
      <c r="B41" s="43" t="s">
        <v>168</v>
      </c>
      <c r="C41" s="43" t="s">
        <v>97</v>
      </c>
      <c r="D41" s="43" t="str">
        <f t="shared" si="0"/>
        <v>ÜÜRITAV PINDDokumendihoidla59 Liigitamata hoiuruumid</v>
      </c>
    </row>
    <row r="42" spans="1:4" x14ac:dyDescent="0.25">
      <c r="A42" s="43" t="s">
        <v>241</v>
      </c>
      <c r="B42" s="43" t="s">
        <v>99</v>
      </c>
      <c r="C42" s="43" t="s">
        <v>97</v>
      </c>
      <c r="D42" s="43" t="str">
        <f t="shared" si="0"/>
        <v>ÜÜRITAV PINDEesruum91 Horisontaalliiklusruumid</v>
      </c>
    </row>
    <row r="43" spans="1:4" x14ac:dyDescent="0.25">
      <c r="A43" s="43" t="s">
        <v>479</v>
      </c>
      <c r="B43" s="43" t="s">
        <v>480</v>
      </c>
      <c r="C43" s="43" t="s">
        <v>97</v>
      </c>
      <c r="D43" s="43" t="str">
        <f t="shared" si="0"/>
        <v>ÜÜRITAV PINDEluruum11 Korterid tubade arvu järgi</v>
      </c>
    </row>
    <row r="44" spans="1:4" x14ac:dyDescent="0.25">
      <c r="A44" s="43" t="s">
        <v>479</v>
      </c>
      <c r="B44" s="43" t="s">
        <v>481</v>
      </c>
      <c r="C44" s="43" t="s">
        <v>97</v>
      </c>
      <c r="D44" s="43" t="str">
        <f t="shared" si="0"/>
        <v>ÜÜRITAV PINDEluruum12 Eluruumid eraldi</v>
      </c>
    </row>
    <row r="45" spans="1:4" x14ac:dyDescent="0.25">
      <c r="A45" s="43" t="s">
        <v>479</v>
      </c>
      <c r="B45" s="43" t="s">
        <v>482</v>
      </c>
      <c r="C45" s="43" t="s">
        <v>97</v>
      </c>
      <c r="D45" s="43" t="str">
        <f t="shared" si="0"/>
        <v>ÜÜRITAV PINDEluruum13 Majutusruumid</v>
      </c>
    </row>
    <row r="46" spans="1:4" x14ac:dyDescent="0.25">
      <c r="A46" s="43" t="s">
        <v>479</v>
      </c>
      <c r="B46" s="43" t="s">
        <v>483</v>
      </c>
      <c r="C46" s="43" t="s">
        <v>97</v>
      </c>
      <c r="D46" s="43" t="str">
        <f t="shared" si="0"/>
        <v>ÜÜRITAV PINDEluruum15 Ühiselamutoad</v>
      </c>
    </row>
    <row r="47" spans="1:4" x14ac:dyDescent="0.25">
      <c r="A47" s="43" t="s">
        <v>479</v>
      </c>
      <c r="B47" s="43" t="s">
        <v>484</v>
      </c>
      <c r="C47" s="43" t="s">
        <v>97</v>
      </c>
      <c r="D47" s="43" t="str">
        <f t="shared" si="0"/>
        <v>ÜÜRITAV PINDEluruum16 Hotellitoad</v>
      </c>
    </row>
    <row r="48" spans="1:4" x14ac:dyDescent="0.25">
      <c r="A48" s="43" t="s">
        <v>479</v>
      </c>
      <c r="B48" s="43" t="s">
        <v>485</v>
      </c>
      <c r="C48" s="43" t="s">
        <v>97</v>
      </c>
      <c r="D48" s="43" t="str">
        <f t="shared" si="0"/>
        <v>ÜÜRITAV PINDEluruum17 Kasarmutoad</v>
      </c>
    </row>
    <row r="49" spans="1:4" x14ac:dyDescent="0.25">
      <c r="A49" s="43" t="s">
        <v>479</v>
      </c>
      <c r="B49" s="43" t="s">
        <v>486</v>
      </c>
      <c r="C49" s="43" t="s">
        <v>97</v>
      </c>
      <c r="D49" s="43" t="str">
        <f t="shared" si="0"/>
        <v>ÜÜRITAV PINDEluruum18 Magamissaalid</v>
      </c>
    </row>
    <row r="50" spans="1:4" x14ac:dyDescent="0.25">
      <c r="A50" s="43" t="s">
        <v>479</v>
      </c>
      <c r="B50" s="43" t="s">
        <v>487</v>
      </c>
      <c r="C50" s="43" t="s">
        <v>97</v>
      </c>
      <c r="D50" s="43" t="str">
        <f t="shared" si="0"/>
        <v>ÜÜRITAV PINDEluruum19 Liigitamata eluruumid</v>
      </c>
    </row>
    <row r="51" spans="1:4" x14ac:dyDescent="0.25">
      <c r="A51" s="43" t="s">
        <v>233</v>
      </c>
      <c r="B51" s="43" t="s">
        <v>234</v>
      </c>
      <c r="C51" s="43" t="s">
        <v>97</v>
      </c>
      <c r="D51" s="43" t="str">
        <f t="shared" si="0"/>
        <v>ÜÜRITAV PINDEriotstarbeline ruum49 Ruumigrupi liigitamata eriruumid</v>
      </c>
    </row>
    <row r="52" spans="1:4" x14ac:dyDescent="0.25">
      <c r="A52" s="43" t="s">
        <v>157</v>
      </c>
      <c r="B52" s="43" t="s">
        <v>158</v>
      </c>
      <c r="C52" s="43" t="s">
        <v>97</v>
      </c>
      <c r="D52" s="43" t="str">
        <f t="shared" si="0"/>
        <v>ÜÜRITAV PINDGaraaž55 Garaažid</v>
      </c>
    </row>
    <row r="53" spans="1:4" x14ac:dyDescent="0.25">
      <c r="A53" s="43" t="s">
        <v>148</v>
      </c>
      <c r="B53" s="43" t="s">
        <v>149</v>
      </c>
      <c r="C53" s="43" t="s">
        <v>97</v>
      </c>
      <c r="D53" s="43" t="str">
        <f t="shared" si="0"/>
        <v>ÜÜRITAV PINDGarderoob51 Garderoobiruumid</v>
      </c>
    </row>
    <row r="54" spans="1:4" x14ac:dyDescent="0.25">
      <c r="A54" s="43" t="s">
        <v>167</v>
      </c>
      <c r="B54" s="43" t="s">
        <v>194</v>
      </c>
      <c r="C54" s="43" t="s">
        <v>97</v>
      </c>
      <c r="D54" s="43" t="str">
        <f t="shared" si="0"/>
        <v>ÜÜRITAV PINDHoiuruum/Ladu52 Laod</v>
      </c>
    </row>
    <row r="55" spans="1:4" x14ac:dyDescent="0.25">
      <c r="A55" s="43" t="s">
        <v>167</v>
      </c>
      <c r="B55" s="43" t="s">
        <v>168</v>
      </c>
      <c r="C55" s="43" t="s">
        <v>97</v>
      </c>
      <c r="D55" s="43" t="str">
        <f t="shared" si="0"/>
        <v>ÜÜRITAV PINDHoiuruum/Ladu59 Liigitamata hoiuruumid</v>
      </c>
    </row>
    <row r="56" spans="1:4" x14ac:dyDescent="0.25">
      <c r="A56" s="43" t="s">
        <v>488</v>
      </c>
      <c r="B56" s="43" t="s">
        <v>168</v>
      </c>
      <c r="C56" s="43" t="s">
        <v>97</v>
      </c>
      <c r="D56" s="43" t="str">
        <f t="shared" si="0"/>
        <v>ÜÜRITAV PINDJalgrataste hoidla59 Liigitamata hoiuruumid</v>
      </c>
    </row>
    <row r="57" spans="1:4" x14ac:dyDescent="0.25">
      <c r="A57" s="43" t="s">
        <v>489</v>
      </c>
      <c r="B57" s="43" t="s">
        <v>490</v>
      </c>
      <c r="C57" s="43" t="s">
        <v>97</v>
      </c>
      <c r="D57" s="43" t="str">
        <f t="shared" si="0"/>
        <v>ÜÜRITAV PINDJäätmed87 Jäätmehooldusruumid</v>
      </c>
    </row>
    <row r="58" spans="1:4" x14ac:dyDescent="0.25">
      <c r="A58" s="44" t="s">
        <v>491</v>
      </c>
      <c r="B58" s="43" t="s">
        <v>234</v>
      </c>
      <c r="C58" s="43" t="s">
        <v>97</v>
      </c>
      <c r="D58" s="43" t="str">
        <f t="shared" si="0"/>
        <v>ÜÜRITAV PINDKaaluruum49 Ruumigrupi liigitamata eriruumid</v>
      </c>
    </row>
    <row r="59" spans="1:4" x14ac:dyDescent="0.25">
      <c r="A59" s="43" t="s">
        <v>140</v>
      </c>
      <c r="B59" s="43" t="s">
        <v>141</v>
      </c>
      <c r="C59" s="43" t="s">
        <v>97</v>
      </c>
      <c r="D59" s="43" t="str">
        <f t="shared" si="0"/>
        <v>ÜÜRITAV PINDKabinet/Büroo21 Bürooruumid</v>
      </c>
    </row>
    <row r="60" spans="1:4" x14ac:dyDescent="0.25">
      <c r="A60" s="43" t="s">
        <v>140</v>
      </c>
      <c r="B60" s="43" t="s">
        <v>492</v>
      </c>
      <c r="C60" s="43" t="s">
        <v>97</v>
      </c>
      <c r="D60" s="43" t="str">
        <f t="shared" si="0"/>
        <v>ÜÜRITAV PINDKabinet/Büroo22 Äriruumid</v>
      </c>
    </row>
    <row r="61" spans="1:4" x14ac:dyDescent="0.25">
      <c r="A61" s="43" t="s">
        <v>493</v>
      </c>
      <c r="B61" s="43" t="s">
        <v>168</v>
      </c>
      <c r="C61" s="43" t="s">
        <v>97</v>
      </c>
      <c r="D61" s="43" t="str">
        <f t="shared" si="0"/>
        <v>ÜÜRITAV PINDKelder59 Liigitamata hoiuruumid</v>
      </c>
    </row>
    <row r="62" spans="1:4" x14ac:dyDescent="0.25">
      <c r="A62" s="43" t="s">
        <v>493</v>
      </c>
      <c r="B62" s="43" t="s">
        <v>494</v>
      </c>
      <c r="C62" s="43" t="s">
        <v>97</v>
      </c>
      <c r="D62" s="43" t="str">
        <f t="shared" si="0"/>
        <v>ÜÜRITAV PINDKelder82 Kinnistu juurde kuuluvad laod</v>
      </c>
    </row>
    <row r="63" spans="1:4" x14ac:dyDescent="0.25">
      <c r="A63" s="43" t="s">
        <v>493</v>
      </c>
      <c r="B63" s="43" t="s">
        <v>495</v>
      </c>
      <c r="C63" s="43" t="s">
        <v>97</v>
      </c>
      <c r="D63" s="43" t="str">
        <f t="shared" si="0"/>
        <v>ÜÜRITAV PINDKelder88 Kinnistu eriruumid</v>
      </c>
    </row>
    <row r="64" spans="1:4" x14ac:dyDescent="0.25">
      <c r="A64" s="43" t="s">
        <v>496</v>
      </c>
      <c r="B64" s="43" t="s">
        <v>168</v>
      </c>
      <c r="C64" s="43" t="s">
        <v>97</v>
      </c>
      <c r="D64" s="43" t="str">
        <f t="shared" si="0"/>
        <v>ÜÜRITAV PINDKemikaalid59 Liigitamata hoiuruumid</v>
      </c>
    </row>
    <row r="65" spans="1:4" x14ac:dyDescent="0.25">
      <c r="A65" s="43" t="s">
        <v>497</v>
      </c>
      <c r="B65" s="43" t="s">
        <v>487</v>
      </c>
      <c r="C65" s="43" t="s">
        <v>97</v>
      </c>
      <c r="D65" s="43" t="str">
        <f t="shared" si="0"/>
        <v>ÜÜRITAV PINDKinnipidamisruum19 Liigitamata eluruumid</v>
      </c>
    </row>
    <row r="66" spans="1:4" x14ac:dyDescent="0.25">
      <c r="A66" s="43" t="s">
        <v>497</v>
      </c>
      <c r="B66" s="43" t="s">
        <v>234</v>
      </c>
      <c r="C66" s="43" t="s">
        <v>97</v>
      </c>
      <c r="D66" s="43" t="str">
        <f t="shared" si="0"/>
        <v>ÜÜRITAV PINDKinnipidamisruum49 Ruumigrupi liigitamata eriruumid</v>
      </c>
    </row>
    <row r="67" spans="1:4" x14ac:dyDescent="0.25">
      <c r="A67" s="43" t="s">
        <v>250</v>
      </c>
      <c r="B67" s="43" t="s">
        <v>251</v>
      </c>
      <c r="C67" s="43" t="s">
        <v>97</v>
      </c>
      <c r="D67" s="43" t="str">
        <f t="shared" ref="D67:D120" si="1">C67&amp;A67&amp;B67</f>
        <v>ÜÜRITAV PINDKlassiruum31 Klassiruumid</v>
      </c>
    </row>
    <row r="68" spans="1:4" x14ac:dyDescent="0.25">
      <c r="A68" s="43" t="s">
        <v>498</v>
      </c>
      <c r="B68" s="43" t="s">
        <v>234</v>
      </c>
      <c r="C68" s="43" t="s">
        <v>97</v>
      </c>
      <c r="D68" s="43" t="str">
        <f t="shared" si="1"/>
        <v>ÜÜRITAV PINDKoeraruum49 Ruumigrupi liigitamata eriruumid</v>
      </c>
    </row>
    <row r="69" spans="1:4" x14ac:dyDescent="0.25">
      <c r="A69" s="43" t="s">
        <v>499</v>
      </c>
      <c r="B69" s="43" t="s">
        <v>141</v>
      </c>
      <c r="C69" s="43" t="s">
        <v>97</v>
      </c>
      <c r="D69" s="43" t="str">
        <f t="shared" si="1"/>
        <v>ÜÜRITAV PINDKohtusaal21 Bürooruumid</v>
      </c>
    </row>
    <row r="70" spans="1:4" x14ac:dyDescent="0.25">
      <c r="A70" s="43" t="s">
        <v>98</v>
      </c>
      <c r="B70" s="43" t="s">
        <v>99</v>
      </c>
      <c r="C70" s="43" t="s">
        <v>97</v>
      </c>
      <c r="D70" s="43" t="str">
        <f t="shared" si="1"/>
        <v>ÜÜRITAV PINDKoridor91 Horisontaalliiklusruumid</v>
      </c>
    </row>
    <row r="71" spans="1:4" x14ac:dyDescent="0.25">
      <c r="A71" s="43" t="s">
        <v>131</v>
      </c>
      <c r="B71" s="43" t="s">
        <v>132</v>
      </c>
      <c r="C71" s="43" t="s">
        <v>97</v>
      </c>
      <c r="D71" s="43" t="str">
        <f t="shared" si="1"/>
        <v>ÜÜRITAV PINDKoristus- ja hooldusruum86 Koristus- ja hooldusruumid</v>
      </c>
    </row>
    <row r="72" spans="1:4" x14ac:dyDescent="0.25">
      <c r="A72" s="44" t="s">
        <v>500</v>
      </c>
      <c r="B72" s="43" t="s">
        <v>501</v>
      </c>
      <c r="C72" s="43" t="s">
        <v>97</v>
      </c>
      <c r="D72" s="43" t="str">
        <f t="shared" si="1"/>
        <v>ÜÜRITAV PINDKöögi abiruum64 Köögiruumid</v>
      </c>
    </row>
    <row r="73" spans="1:4" x14ac:dyDescent="0.25">
      <c r="A73" s="43" t="s">
        <v>502</v>
      </c>
      <c r="B73" s="43" t="s">
        <v>503</v>
      </c>
      <c r="C73" s="43" t="s">
        <v>97</v>
      </c>
      <c r="D73" s="43" t="str">
        <f>C73&amp;A73&amp;B73</f>
        <v>ÜÜRITAV PINDKööginurk/Köök62 Töökoha söögitoad</v>
      </c>
    </row>
    <row r="74" spans="1:4" x14ac:dyDescent="0.25">
      <c r="A74" s="43" t="s">
        <v>502</v>
      </c>
      <c r="B74" s="43" t="s">
        <v>501</v>
      </c>
      <c r="C74" s="43" t="s">
        <v>97</v>
      </c>
      <c r="D74" s="43" t="str">
        <f t="shared" si="1"/>
        <v>ÜÜRITAV PINDKööginurk/Köök64 Köögiruumid</v>
      </c>
    </row>
    <row r="75" spans="1:4" x14ac:dyDescent="0.25">
      <c r="A75" s="44" t="s">
        <v>504</v>
      </c>
      <c r="B75" s="43" t="s">
        <v>505</v>
      </c>
      <c r="C75" s="43" t="s">
        <v>97</v>
      </c>
      <c r="D75" s="43" t="str">
        <f t="shared" si="1"/>
        <v>ÜÜRITAV PINDKülmik65 Köögi külmkambrid</v>
      </c>
    </row>
    <row r="76" spans="1:4" x14ac:dyDescent="0.25">
      <c r="A76" s="43" t="s">
        <v>506</v>
      </c>
      <c r="B76" s="43" t="s">
        <v>234</v>
      </c>
      <c r="C76" s="43" t="s">
        <v>97</v>
      </c>
      <c r="D76" s="43" t="str">
        <f t="shared" si="1"/>
        <v>ÜÜRITAV PINDLaadimisruum/-tsoon49 Ruumigrupi liigitamata eriruumid</v>
      </c>
    </row>
    <row r="77" spans="1:4" x14ac:dyDescent="0.25">
      <c r="A77" s="43" t="s">
        <v>507</v>
      </c>
      <c r="B77" s="43" t="s">
        <v>508</v>
      </c>
      <c r="C77" s="43" t="s">
        <v>97</v>
      </c>
      <c r="D77" s="43" t="str">
        <f t="shared" si="1"/>
        <v>ÜÜRITAV PINDLaboratoorium36 Laboratooriumiruumid</v>
      </c>
    </row>
    <row r="78" spans="1:4" x14ac:dyDescent="0.25">
      <c r="A78" s="43" t="s">
        <v>509</v>
      </c>
      <c r="B78" s="43" t="s">
        <v>234</v>
      </c>
      <c r="C78" s="43" t="s">
        <v>97</v>
      </c>
      <c r="D78" s="43" t="str">
        <f t="shared" si="1"/>
        <v>ÜÜRITAV PINDLahangusaal49 Ruumigrupi liigitamata eriruumid</v>
      </c>
    </row>
    <row r="79" spans="1:4" x14ac:dyDescent="0.25">
      <c r="A79" s="43" t="s">
        <v>510</v>
      </c>
      <c r="B79" s="43" t="s">
        <v>234</v>
      </c>
      <c r="C79" s="43" t="s">
        <v>97</v>
      </c>
      <c r="D79" s="43" t="str">
        <f t="shared" si="1"/>
        <v>ÜÜRITAV PINDLasketiir49 Ruumigrupi liigitamata eriruumid</v>
      </c>
    </row>
    <row r="80" spans="1:4" x14ac:dyDescent="0.25">
      <c r="A80" s="43" t="s">
        <v>511</v>
      </c>
      <c r="B80" s="43" t="s">
        <v>512</v>
      </c>
      <c r="C80" s="43" t="s">
        <v>97</v>
      </c>
      <c r="D80" s="43" t="str">
        <f t="shared" si="1"/>
        <v>ÜÜRITAV PINDLaut41 Tootmisruumid</v>
      </c>
    </row>
    <row r="81" spans="1:4" x14ac:dyDescent="0.25">
      <c r="A81" s="43" t="s">
        <v>511</v>
      </c>
      <c r="B81" s="44" t="s">
        <v>495</v>
      </c>
      <c r="C81" s="43" t="s">
        <v>97</v>
      </c>
      <c r="D81" s="43" t="str">
        <f t="shared" si="1"/>
        <v>ÜÜRITAV PINDLaut88 Kinnistu eriruumid</v>
      </c>
    </row>
    <row r="82" spans="1:4" x14ac:dyDescent="0.25">
      <c r="A82" s="43" t="s">
        <v>513</v>
      </c>
      <c r="B82" s="43" t="s">
        <v>514</v>
      </c>
      <c r="C82" s="43" t="s">
        <v>97</v>
      </c>
      <c r="D82" s="43" t="str">
        <f t="shared" si="1"/>
        <v>ÜÜRITAV PINDLava/Kino77 Klubi- ja harrastusruumid</v>
      </c>
    </row>
    <row r="83" spans="1:4" x14ac:dyDescent="0.25">
      <c r="A83" s="43" t="s">
        <v>515</v>
      </c>
      <c r="B83" s="43" t="s">
        <v>516</v>
      </c>
      <c r="C83" s="43" t="s">
        <v>97</v>
      </c>
      <c r="D83" s="43" t="str">
        <f t="shared" si="1"/>
        <v>ÜÜRITAV PINDLeiliruum74 Leiliruumid</v>
      </c>
    </row>
    <row r="84" spans="1:4" x14ac:dyDescent="0.25">
      <c r="A84" s="43" t="s">
        <v>517</v>
      </c>
      <c r="B84" s="43" t="s">
        <v>144</v>
      </c>
      <c r="C84" s="43" t="s">
        <v>97</v>
      </c>
      <c r="D84" s="43" t="str">
        <f t="shared" si="1"/>
        <v>ÜÜRITAV PINDLüüs83 Sissepääsuruumid</v>
      </c>
    </row>
    <row r="85" spans="1:4" x14ac:dyDescent="0.25">
      <c r="A85" s="43" t="s">
        <v>517</v>
      </c>
      <c r="B85" s="43" t="s">
        <v>99</v>
      </c>
      <c r="C85" s="43" t="s">
        <v>97</v>
      </c>
      <c r="D85" s="43" t="str">
        <f t="shared" si="1"/>
        <v>ÜÜRITAV PINDLüüs91 Horisontaalliiklusruumid</v>
      </c>
    </row>
    <row r="86" spans="1:4" x14ac:dyDescent="0.25">
      <c r="A86" s="43" t="s">
        <v>222</v>
      </c>
      <c r="B86" s="43" t="s">
        <v>141</v>
      </c>
      <c r="C86" s="43" t="s">
        <v>97</v>
      </c>
      <c r="D86" s="43" t="str">
        <f t="shared" si="1"/>
        <v>ÜÜRITAV PINDNõupidamise ruum21 Bürooruumid</v>
      </c>
    </row>
    <row r="87" spans="1:4" x14ac:dyDescent="0.25">
      <c r="A87" s="43" t="s">
        <v>518</v>
      </c>
      <c r="B87" s="43" t="s">
        <v>519</v>
      </c>
      <c r="C87" s="43" t="s">
        <v>97</v>
      </c>
      <c r="D87" s="43" t="str">
        <f t="shared" si="1"/>
        <v>ÜÜRITAV PINDNäitusesaal/Muuseum46 Kultuuriasutuste ruumid</v>
      </c>
    </row>
    <row r="88" spans="1:4" x14ac:dyDescent="0.25">
      <c r="A88" s="43" t="s">
        <v>218</v>
      </c>
      <c r="B88" s="43" t="s">
        <v>492</v>
      </c>
      <c r="C88" s="43" t="s">
        <v>97</v>
      </c>
      <c r="D88" s="43" t="str">
        <f t="shared" si="1"/>
        <v>ÜÜRITAV PINDOoteruum/Teenindusruum22 Äriruumid</v>
      </c>
    </row>
    <row r="89" spans="1:4" x14ac:dyDescent="0.25">
      <c r="A89" s="43" t="s">
        <v>218</v>
      </c>
      <c r="B89" s="43" t="s">
        <v>219</v>
      </c>
      <c r="C89" s="43" t="s">
        <v>97</v>
      </c>
      <c r="D89" s="43" t="str">
        <f t="shared" si="1"/>
        <v>ÜÜRITAV PINDOoteruum/Teenindusruum84 Avalikud teenindusruumid</v>
      </c>
    </row>
    <row r="90" spans="1:4" x14ac:dyDescent="0.25">
      <c r="A90" s="43" t="s">
        <v>520</v>
      </c>
      <c r="B90" s="43" t="s">
        <v>158</v>
      </c>
      <c r="C90" s="43" t="s">
        <v>97</v>
      </c>
      <c r="D90" s="43" t="str">
        <f t="shared" si="1"/>
        <v>ÜÜRITAV PINDParkla55 Garaažid</v>
      </c>
    </row>
    <row r="91" spans="1:4" x14ac:dyDescent="0.25">
      <c r="A91" s="43" t="s">
        <v>520</v>
      </c>
      <c r="B91" s="43" t="s">
        <v>344</v>
      </c>
      <c r="C91" s="43" t="s">
        <v>97</v>
      </c>
      <c r="D91" s="43" t="str">
        <f t="shared" si="1"/>
        <v>ÜÜRITAV PINDParkla89 Liigitamata ühisruumid</v>
      </c>
    </row>
    <row r="92" spans="1:4" x14ac:dyDescent="0.25">
      <c r="A92" s="43" t="s">
        <v>113</v>
      </c>
      <c r="B92" s="43" t="s">
        <v>114</v>
      </c>
      <c r="C92" s="43" t="s">
        <v>97</v>
      </c>
      <c r="D92" s="43" t="str">
        <f t="shared" si="1"/>
        <v>ÜÜRITAV PINDPesuruum72 Pesuruumid</v>
      </c>
    </row>
    <row r="93" spans="1:4" x14ac:dyDescent="0.25">
      <c r="A93" s="43" t="s">
        <v>230</v>
      </c>
      <c r="B93" s="43" t="s">
        <v>521</v>
      </c>
      <c r="C93" s="43" t="s">
        <v>97</v>
      </c>
      <c r="D93" s="43" t="str">
        <f t="shared" si="1"/>
        <v>ÜÜRITAV PINDPuhkeruum48 Puhke- ja huvialaruumid</v>
      </c>
    </row>
    <row r="94" spans="1:4" x14ac:dyDescent="0.25">
      <c r="A94" s="43" t="s">
        <v>230</v>
      </c>
      <c r="B94" s="43" t="s">
        <v>231</v>
      </c>
      <c r="C94" s="43" t="s">
        <v>97</v>
      </c>
      <c r="D94" s="43" t="str">
        <f t="shared" si="1"/>
        <v>ÜÜRITAV PINDPuhkeruum75 Puhketoad</v>
      </c>
    </row>
    <row r="95" spans="1:4" x14ac:dyDescent="0.25">
      <c r="A95" s="43" t="s">
        <v>522</v>
      </c>
      <c r="B95" s="43" t="s">
        <v>344</v>
      </c>
      <c r="C95" s="43" t="s">
        <v>97</v>
      </c>
      <c r="D95" s="43" t="str">
        <f t="shared" si="1"/>
        <v>ÜÜRITAV PINDPööning/Katusealune89 Liigitamata ühisruumid</v>
      </c>
    </row>
    <row r="96" spans="1:4" x14ac:dyDescent="0.25">
      <c r="A96" s="43" t="s">
        <v>523</v>
      </c>
      <c r="B96" s="43" t="s">
        <v>524</v>
      </c>
      <c r="C96" s="43" t="s">
        <v>97</v>
      </c>
      <c r="D96" s="43" t="str">
        <f t="shared" si="1"/>
        <v>ÜÜRITAV PINDRaamatukogu39 Liigitamata õpperuumid</v>
      </c>
    </row>
    <row r="97" spans="1:4" x14ac:dyDescent="0.25">
      <c r="A97" s="43" t="s">
        <v>525</v>
      </c>
      <c r="B97" s="43" t="s">
        <v>168</v>
      </c>
      <c r="C97" s="43" t="s">
        <v>97</v>
      </c>
      <c r="D97" s="43" t="str">
        <f t="shared" si="1"/>
        <v>ÜÜRITAV PINDRelvaruum59 Liigitamata hoiuruumid</v>
      </c>
    </row>
    <row r="98" spans="1:4" x14ac:dyDescent="0.25">
      <c r="A98" s="43" t="s">
        <v>176</v>
      </c>
      <c r="B98" s="43" t="s">
        <v>177</v>
      </c>
      <c r="C98" s="43" t="s">
        <v>97</v>
      </c>
      <c r="D98" s="43" t="str">
        <f t="shared" si="1"/>
        <v>ÜÜRITAV PINDRiietusruum71 Riietusruumid</v>
      </c>
    </row>
    <row r="99" spans="1:4" x14ac:dyDescent="0.25">
      <c r="A99" s="43" t="s">
        <v>151</v>
      </c>
      <c r="B99" s="43" t="s">
        <v>526</v>
      </c>
      <c r="C99" s="43" t="s">
        <v>97</v>
      </c>
      <c r="D99" s="43" t="str">
        <f t="shared" si="1"/>
        <v>ÜÜRITAV PINDSaal33 Loengusaalid</v>
      </c>
    </row>
    <row r="100" spans="1:4" x14ac:dyDescent="0.25">
      <c r="A100" s="43" t="s">
        <v>151</v>
      </c>
      <c r="B100" s="43" t="s">
        <v>152</v>
      </c>
      <c r="C100" s="43" t="s">
        <v>97</v>
      </c>
      <c r="D100" s="43" t="str">
        <f t="shared" si="1"/>
        <v>ÜÜRITAV PINDSaal34 Auditooriumid</v>
      </c>
    </row>
    <row r="101" spans="1:4" x14ac:dyDescent="0.25">
      <c r="A101" s="43" t="s">
        <v>527</v>
      </c>
      <c r="B101" s="43" t="s">
        <v>528</v>
      </c>
      <c r="C101" s="43" t="s">
        <v>97</v>
      </c>
      <c r="D101" s="43" t="str">
        <f t="shared" si="1"/>
        <v>ÜÜRITAV PINDSakraalruum45 Sakraalruumid</v>
      </c>
    </row>
    <row r="102" spans="1:4" x14ac:dyDescent="0.25">
      <c r="A102" s="43" t="s">
        <v>529</v>
      </c>
      <c r="B102" s="43" t="s">
        <v>492</v>
      </c>
      <c r="C102" s="43" t="s">
        <v>97</v>
      </c>
      <c r="D102" s="43" t="str">
        <f t="shared" si="1"/>
        <v>ÜÜRITAV PINDSalong22 Äriruumid</v>
      </c>
    </row>
    <row r="103" spans="1:4" x14ac:dyDescent="0.25">
      <c r="A103" s="43" t="s">
        <v>530</v>
      </c>
      <c r="B103" s="43" t="s">
        <v>138</v>
      </c>
      <c r="C103" s="43" t="s">
        <v>97</v>
      </c>
      <c r="D103" s="43" t="str">
        <f t="shared" si="1"/>
        <v>ÜÜRITAV PINDServer23 Äriruumide abiruumid</v>
      </c>
    </row>
    <row r="104" spans="1:4" x14ac:dyDescent="0.25">
      <c r="A104" s="43" t="s">
        <v>531</v>
      </c>
      <c r="B104" s="43" t="s">
        <v>532</v>
      </c>
      <c r="C104" s="43" t="s">
        <v>97</v>
      </c>
      <c r="D104" s="43" t="str">
        <f t="shared" si="1"/>
        <v>ÜÜRITAV PINDSpordiruum/-saal47 Spordiruumid</v>
      </c>
    </row>
    <row r="105" spans="1:4" x14ac:dyDescent="0.25">
      <c r="A105" s="43" t="s">
        <v>533</v>
      </c>
      <c r="B105" s="43" t="s">
        <v>492</v>
      </c>
      <c r="C105" s="43" t="s">
        <v>97</v>
      </c>
      <c r="D105" s="43" t="str">
        <f t="shared" si="1"/>
        <v>ÜÜRITAV PINDStuudio22 Äriruumid</v>
      </c>
    </row>
    <row r="106" spans="1:4" x14ac:dyDescent="0.25">
      <c r="A106" s="43" t="s">
        <v>534</v>
      </c>
      <c r="B106" s="43" t="s">
        <v>535</v>
      </c>
      <c r="C106" s="43" t="s">
        <v>97</v>
      </c>
      <c r="D106" s="43" t="str">
        <f t="shared" si="1"/>
        <v>ÜÜRITAV PINDSuitsetamise ruum79 Liigitamata sotsiaal- ja puhkeruumid</v>
      </c>
    </row>
    <row r="107" spans="1:4" x14ac:dyDescent="0.25">
      <c r="A107" s="43" t="s">
        <v>536</v>
      </c>
      <c r="B107" s="43" t="s">
        <v>537</v>
      </c>
      <c r="C107" s="43" t="s">
        <v>97</v>
      </c>
      <c r="D107" s="43" t="str">
        <f t="shared" si="1"/>
        <v>ÜÜRITAV PINDSöökla/Kohvik61 Toitlustusruumid</v>
      </c>
    </row>
    <row r="108" spans="1:4" x14ac:dyDescent="0.25">
      <c r="A108" s="43" t="s">
        <v>343</v>
      </c>
      <c r="B108" s="43" t="s">
        <v>344</v>
      </c>
      <c r="C108" s="43" t="s">
        <v>97</v>
      </c>
      <c r="D108" s="43" t="str">
        <f t="shared" si="1"/>
        <v>ÜÜRITAV PINDTalveaed89 Liigitamata ühisruumid</v>
      </c>
    </row>
    <row r="109" spans="1:4" x14ac:dyDescent="0.25">
      <c r="A109" s="43" t="s">
        <v>538</v>
      </c>
      <c r="B109" s="43" t="s">
        <v>539</v>
      </c>
      <c r="C109" s="43" t="s">
        <v>97</v>
      </c>
      <c r="D109" s="43" t="str">
        <f t="shared" si="1"/>
        <v>ÜÜRITAV PINDTervishoiuruum42 Tervishoiuruumid</v>
      </c>
    </row>
    <row r="110" spans="1:4" x14ac:dyDescent="0.25">
      <c r="A110" s="43" t="s">
        <v>540</v>
      </c>
      <c r="B110" s="43" t="s">
        <v>344</v>
      </c>
      <c r="C110" s="43" t="s">
        <v>97</v>
      </c>
      <c r="D110" s="43" t="str">
        <f t="shared" si="1"/>
        <v>ÜÜRITAV PINDTorn/Platvorm89 Liigitamata ühisruumid</v>
      </c>
    </row>
    <row r="111" spans="1:4" x14ac:dyDescent="0.25">
      <c r="A111" s="43" t="s">
        <v>541</v>
      </c>
      <c r="B111" s="43" t="s">
        <v>105</v>
      </c>
      <c r="C111" s="43" t="s">
        <v>97</v>
      </c>
      <c r="D111" s="43" t="str">
        <f t="shared" si="1"/>
        <v>ÜÜRITAV PINDTorulifti ruum92 Vertikaalliiklusruumid</v>
      </c>
    </row>
    <row r="112" spans="1:4" x14ac:dyDescent="0.25">
      <c r="A112" s="43" t="s">
        <v>143</v>
      </c>
      <c r="B112" s="43" t="s">
        <v>144</v>
      </c>
      <c r="C112" s="43" t="s">
        <v>97</v>
      </c>
      <c r="D112" s="43" t="str">
        <f t="shared" si="1"/>
        <v>ÜÜRITAV PINDTuulekoda83 Sissepääsuruumid</v>
      </c>
    </row>
    <row r="113" spans="1:4" x14ac:dyDescent="0.25">
      <c r="A113" s="43" t="s">
        <v>542</v>
      </c>
      <c r="B113" s="43" t="s">
        <v>543</v>
      </c>
      <c r="C113" s="43" t="s">
        <v>97</v>
      </c>
      <c r="D113" s="43" t="str">
        <f t="shared" si="1"/>
        <v>ÜÜRITAV PINDTöökoda35 Kutseõppeasutuse töökojad</v>
      </c>
    </row>
    <row r="114" spans="1:4" x14ac:dyDescent="0.25">
      <c r="A114" s="43" t="s">
        <v>542</v>
      </c>
      <c r="B114" s="43" t="s">
        <v>512</v>
      </c>
      <c r="C114" s="43" t="s">
        <v>97</v>
      </c>
      <c r="D114" s="43" t="str">
        <f t="shared" si="1"/>
        <v>ÜÜRITAV PINDTöökoda41 Tootmisruumid</v>
      </c>
    </row>
    <row r="115" spans="1:4" x14ac:dyDescent="0.25">
      <c r="A115" s="43" t="s">
        <v>542</v>
      </c>
      <c r="B115" s="43" t="s">
        <v>234</v>
      </c>
      <c r="C115" s="43" t="s">
        <v>97</v>
      </c>
      <c r="D115" s="43" t="str">
        <f t="shared" si="1"/>
        <v>ÜÜRITAV PINDTöökoda49 Ruumigrupi liigitamata eriruumid</v>
      </c>
    </row>
    <row r="116" spans="1:4" x14ac:dyDescent="0.25">
      <c r="A116" s="43" t="s">
        <v>544</v>
      </c>
      <c r="B116" s="43" t="s">
        <v>532</v>
      </c>
      <c r="C116" s="43" t="s">
        <v>97</v>
      </c>
      <c r="D116" s="43" t="str">
        <f t="shared" si="1"/>
        <v>ÜÜRITAV PINDUjula47 Spordiruumid</v>
      </c>
    </row>
    <row r="117" spans="1:4" x14ac:dyDescent="0.25">
      <c r="A117" s="43" t="s">
        <v>285</v>
      </c>
      <c r="B117" s="43" t="s">
        <v>286</v>
      </c>
      <c r="C117" s="43" t="s">
        <v>97</v>
      </c>
      <c r="D117" s="43" t="str">
        <f t="shared" si="1"/>
        <v>ÜÜRITAV PINDValveruum38 Valveruumid</v>
      </c>
    </row>
    <row r="118" spans="1:4" x14ac:dyDescent="0.25">
      <c r="A118" s="43" t="s">
        <v>545</v>
      </c>
      <c r="B118" s="43" t="s">
        <v>546</v>
      </c>
      <c r="C118" s="43" t="s">
        <v>97</v>
      </c>
      <c r="D118" s="43" t="str">
        <f t="shared" si="1"/>
        <v>ÜÜRITAV PINDVarjend81 Varjendid</v>
      </c>
    </row>
    <row r="119" spans="1:4" x14ac:dyDescent="0.25">
      <c r="A119" s="43" t="s">
        <v>119</v>
      </c>
      <c r="B119" s="43" t="s">
        <v>120</v>
      </c>
      <c r="C119" s="43" t="s">
        <v>97</v>
      </c>
      <c r="D119" s="43" t="str">
        <f t="shared" si="1"/>
        <v>ÜÜRITAV PINDWC73 WC-ruumid</v>
      </c>
    </row>
    <row r="120" spans="1:4" x14ac:dyDescent="0.25">
      <c r="A120" s="43"/>
      <c r="B120" s="43"/>
      <c r="C120" s="43" t="s">
        <v>547</v>
      </c>
      <c r="D120" s="43"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548</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455</v>
      </c>
      <c r="L1" s="4" t="s">
        <v>4</v>
      </c>
      <c r="M1" s="4" t="s">
        <v>549</v>
      </c>
    </row>
    <row r="2" spans="1:13" x14ac:dyDescent="0.25">
      <c r="A2" s="3" t="s">
        <v>550</v>
      </c>
      <c r="C2" s="4">
        <f>C1</f>
        <v>-5</v>
      </c>
      <c r="D2" s="4" t="s">
        <v>551</v>
      </c>
      <c r="E2" s="4" t="s">
        <v>97</v>
      </c>
      <c r="F2" s="6" t="str">
        <f>IF('Hoone üldandmed'!$B$4="","",IF(IF(C2&gt;='Hoone üldandmed'!$B$4*1,TRUE,FALSE),C2,""))</f>
        <v/>
      </c>
      <c r="G2" s="6" t="b">
        <f>IF('Hoone üldandmed'!$B$4="",FALSE,IF(C2&gt;='Hoone üldandmed'!$B$4*1,TRUE,FALSE))</f>
        <v>0</v>
      </c>
      <c r="H2" s="4"/>
      <c r="I2" s="1">
        <f>COUNTIFS($C$1:C2,C2)</f>
        <v>2</v>
      </c>
      <c r="J2" s="4" t="s">
        <v>109</v>
      </c>
      <c r="L2" s="4" t="s">
        <v>124</v>
      </c>
      <c r="M2" s="4" t="s">
        <v>552</v>
      </c>
    </row>
    <row r="3" spans="1:13" x14ac:dyDescent="0.25">
      <c r="A3" s="3" t="s">
        <v>553</v>
      </c>
      <c r="C3" s="4">
        <f t="shared" ref="C3:C10" si="0">C2</f>
        <v>-5</v>
      </c>
      <c r="D3" s="4" t="s">
        <v>554</v>
      </c>
      <c r="E3" s="4" t="s">
        <v>103</v>
      </c>
      <c r="F3" s="6" t="str">
        <f>IF('Hoone üldandmed'!$B$4="","",IF(IF(C3&gt;='Hoone üldandmed'!$B$4*1,TRUE,FALSE),C3,""))</f>
        <v/>
      </c>
      <c r="G3" s="6" t="b">
        <f>IF('Hoone üldandmed'!$B$4="",FALSE,IF(C3&gt;='Hoone üldandmed'!$B$4*1,TRUE,FALSE))</f>
        <v>0</v>
      </c>
      <c r="H3" s="4"/>
      <c r="I3" s="1">
        <f>COUNTIFS($C$1:C3,C3)</f>
        <v>3</v>
      </c>
      <c r="J3" s="4" t="s">
        <v>103</v>
      </c>
      <c r="L3" s="4" t="s">
        <v>6</v>
      </c>
      <c r="M3" s="4" t="s">
        <v>555</v>
      </c>
    </row>
    <row r="4" spans="1:13" x14ac:dyDescent="0.25">
      <c r="A4" s="3" t="s">
        <v>556</v>
      </c>
      <c r="C4" s="4">
        <f t="shared" si="0"/>
        <v>-5</v>
      </c>
      <c r="D4" s="4" t="s">
        <v>557</v>
      </c>
      <c r="E4" s="4" t="s">
        <v>109</v>
      </c>
      <c r="F4" s="6" t="str">
        <f>IF('Hoone üldandmed'!$B$4="","",IF(IF(C4&gt;='Hoone üldandmed'!$B$4*1,TRUE,FALSE),C4,""))</f>
        <v/>
      </c>
      <c r="G4" s="6" t="b">
        <f>IF('Hoone üldandmed'!$B$4="",FALSE,IF(C4&gt;='Hoone üldandmed'!$B$4*1,TRUE,FALSE))</f>
        <v>0</v>
      </c>
      <c r="H4" s="4"/>
      <c r="I4" s="1">
        <f>COUNTIFS($C$1:C4,C4)</f>
        <v>4</v>
      </c>
      <c r="J4" s="4" t="s">
        <v>97</v>
      </c>
      <c r="L4" s="4" t="s">
        <v>116</v>
      </c>
      <c r="M4" s="4" t="s">
        <v>558</v>
      </c>
    </row>
    <row r="5" spans="1:13" x14ac:dyDescent="0.25">
      <c r="A5" s="3" t="s">
        <v>559</v>
      </c>
      <c r="C5" s="4">
        <f t="shared" si="0"/>
        <v>-5</v>
      </c>
      <c r="D5" s="4" t="s">
        <v>560</v>
      </c>
      <c r="E5" s="4"/>
      <c r="F5" s="6" t="str">
        <f>IF('Hoone üldandmed'!$B$4="","",IF(IF(C5&gt;='Hoone üldandmed'!$B$4*1,TRUE,FALSE),C5,""))</f>
        <v/>
      </c>
      <c r="G5" s="6" t="b">
        <f>IF('Hoone üldandmed'!$B$4="",FALSE,IF(C5&gt;='Hoone üldandmed'!$B$4*1,TRUE,FALSE))</f>
        <v>0</v>
      </c>
      <c r="H5" s="4"/>
      <c r="I5" s="1">
        <f>COUNTIFS($C$1:C5,C5)</f>
        <v>5</v>
      </c>
      <c r="J5" s="4" t="s">
        <v>547</v>
      </c>
      <c r="L5" s="4" t="s">
        <v>184</v>
      </c>
      <c r="M5" s="4" t="s">
        <v>561</v>
      </c>
    </row>
    <row r="6" spans="1:13" x14ac:dyDescent="0.25">
      <c r="A6" s="3" t="s">
        <v>20</v>
      </c>
      <c r="C6" s="4">
        <f t="shared" si="0"/>
        <v>-5</v>
      </c>
      <c r="D6" s="4" t="s">
        <v>562</v>
      </c>
      <c r="E6" s="4" t="s">
        <v>563</v>
      </c>
      <c r="F6" s="6" t="str">
        <f>IF('Hoone üldandmed'!$B$4="","",IF(IF(C6&gt;='Hoone üldandmed'!$B$4*1,TRUE,FALSE),C6,""))</f>
        <v/>
      </c>
      <c r="G6" s="6" t="b">
        <f>IF('Hoone üldandmed'!$B$4="",FALSE,IF(C6&gt;='Hoone üldandmed'!$B$4*1,TRUE,FALSE))</f>
        <v>0</v>
      </c>
      <c r="H6" s="4"/>
      <c r="I6" s="1">
        <f>COUNTIFS($C$1:C6,C6)</f>
        <v>6</v>
      </c>
      <c r="L6" s="4" t="s">
        <v>101</v>
      </c>
      <c r="M6" s="4" t="s">
        <v>564</v>
      </c>
    </row>
    <row r="7" spans="1:13" x14ac:dyDescent="0.25">
      <c r="A7" s="3" t="s">
        <v>214</v>
      </c>
      <c r="C7" s="4">
        <f t="shared" si="0"/>
        <v>-5</v>
      </c>
      <c r="D7" s="4" t="s">
        <v>565</v>
      </c>
      <c r="E7" s="4"/>
      <c r="F7" s="6" t="str">
        <f>IF('Hoone üldandmed'!$B$4="","",IF(IF(C7&gt;='Hoone üldandmed'!$B$4*1,TRUE,FALSE),C7,""))</f>
        <v/>
      </c>
      <c r="G7" s="6" t="b">
        <f>IF('Hoone üldandmed'!$B$4="",FALSE,IF(C7&gt;='Hoone üldandmed'!$B$4*1,TRUE,FALSE))</f>
        <v>0</v>
      </c>
      <c r="H7" s="4"/>
      <c r="I7" s="1">
        <f>COUNTIFS($C$1:C7,C7)</f>
        <v>7</v>
      </c>
    </row>
    <row r="8" spans="1:13" x14ac:dyDescent="0.25">
      <c r="A8" s="3" t="s">
        <v>298</v>
      </c>
      <c r="C8" s="4">
        <f>C7</f>
        <v>-5</v>
      </c>
      <c r="D8" s="4" t="s">
        <v>566</v>
      </c>
      <c r="E8" s="4"/>
      <c r="F8" s="6" t="str">
        <f>IF('Hoone üldandmed'!$B$4="","",IF(IF(C8&gt;='Hoone üldandmed'!$B$4*1,TRUE,FALSE),C8,""))</f>
        <v/>
      </c>
      <c r="G8" s="6" t="b">
        <f>IF('Hoone üldandmed'!$B$4="",FALSE,IF(C8&gt;='Hoone üldandmed'!$B$4*1,TRUE,FALSE))</f>
        <v>0</v>
      </c>
      <c r="H8" s="4"/>
      <c r="I8" s="1">
        <f>COUNTIFS($C$1:C8,C8)</f>
        <v>8</v>
      </c>
    </row>
    <row r="9" spans="1:13" x14ac:dyDescent="0.25">
      <c r="A9" s="3" t="s">
        <v>345</v>
      </c>
      <c r="C9" s="4">
        <f t="shared" si="0"/>
        <v>-5</v>
      </c>
      <c r="D9" s="4" t="s">
        <v>567</v>
      </c>
      <c r="E9" s="4" t="s">
        <v>455</v>
      </c>
      <c r="F9" s="6" t="str">
        <f>IF('Hoone üldandmed'!$B$4="","",IF(IF(C9&gt;='Hoone üldandmed'!$B$4*1,TRUE,FALSE),C9,""))</f>
        <v/>
      </c>
      <c r="G9" s="6" t="b">
        <f>IF('Hoone üldandmed'!$B$4="",FALSE,IF(C9&gt;='Hoone üldandmed'!$B$4*1,TRUE,FALSE))</f>
        <v>0</v>
      </c>
      <c r="H9" s="4"/>
      <c r="I9" s="1">
        <f>COUNTIFS($C$1:C9,C9)</f>
        <v>9</v>
      </c>
    </row>
    <row r="10" spans="1:13" x14ac:dyDescent="0.25">
      <c r="A10" s="3" t="s">
        <v>399</v>
      </c>
      <c r="C10" s="4">
        <f t="shared" si="0"/>
        <v>-5</v>
      </c>
      <c r="D10" s="4" t="s">
        <v>568</v>
      </c>
      <c r="E10" s="4" t="s">
        <v>547</v>
      </c>
      <c r="F10" s="6" t="str">
        <f>IF('Hoone üldandmed'!$B$4="","",IF(IF(C10&gt;='Hoone üldandmed'!$B$4*1,TRUE,FALSE),C10,""))</f>
        <v/>
      </c>
      <c r="G10" s="6" t="b">
        <f>IF('Hoone üldandmed'!$B$4="",FALSE,IF(C10&gt;='Hoone üldandmed'!$B$4*1,TRUE,FALSE))</f>
        <v>0</v>
      </c>
      <c r="H10" s="4"/>
    </row>
    <row r="11" spans="1:13" x14ac:dyDescent="0.25">
      <c r="A11" s="3" t="s">
        <v>18</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569</v>
      </c>
      <c r="C12" s="4">
        <f t="shared" si="1"/>
        <v>-4</v>
      </c>
      <c r="D12" s="4" t="s">
        <v>551</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570</v>
      </c>
      <c r="C13" s="4">
        <f t="shared" si="1"/>
        <v>-4</v>
      </c>
      <c r="D13" s="4" t="s">
        <v>554</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571</v>
      </c>
      <c r="C14" s="4">
        <f t="shared" si="1"/>
        <v>-4</v>
      </c>
      <c r="D14" s="4" t="s">
        <v>557</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572</v>
      </c>
      <c r="C15" s="4">
        <f t="shared" si="1"/>
        <v>-4</v>
      </c>
      <c r="D15" s="4" t="s">
        <v>560</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573</v>
      </c>
      <c r="C16" s="4">
        <f t="shared" si="1"/>
        <v>-4</v>
      </c>
      <c r="D16" s="4" t="s">
        <v>562</v>
      </c>
      <c r="E16" s="4" t="s">
        <v>563</v>
      </c>
      <c r="F16" s="6" t="str">
        <f>IF('Hoone üldandmed'!$B$4="","",IF(IF(C16&gt;='Hoone üldandmed'!$B$4*1,TRUE,FALSE),C16,""))</f>
        <v/>
      </c>
      <c r="G16" s="6" t="b">
        <f>IF('Hoone üldandmed'!$B$4="",FALSE,IF(C16&gt;='Hoone üldandmed'!$B$4*1,TRUE,FALSE))</f>
        <v>0</v>
      </c>
      <c r="H16" s="4"/>
      <c r="I16" s="1">
        <f>COUNTIFS($C$1:C16,C16)</f>
        <v>6</v>
      </c>
    </row>
    <row r="17" spans="1:9" x14ac:dyDescent="0.25">
      <c r="A17" s="3" t="s">
        <v>574</v>
      </c>
      <c r="C17" s="4">
        <f t="shared" si="1"/>
        <v>-4</v>
      </c>
      <c r="D17" s="4" t="s">
        <v>565</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575</v>
      </c>
      <c r="C18" s="4">
        <f t="shared" si="1"/>
        <v>-4</v>
      </c>
      <c r="D18" s="4" t="s">
        <v>566</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576</v>
      </c>
      <c r="C19" s="4">
        <f t="shared" si="1"/>
        <v>-4</v>
      </c>
      <c r="D19" s="4" t="s">
        <v>567</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577</v>
      </c>
      <c r="C20" s="4">
        <f t="shared" si="1"/>
        <v>-4</v>
      </c>
      <c r="D20" s="4" t="s">
        <v>568</v>
      </c>
      <c r="E20" s="4" t="s">
        <v>547</v>
      </c>
      <c r="F20" s="6" t="str">
        <f>IF('Hoone üldandmed'!$B$4="","",IF(IF(C20&gt;='Hoone üldandmed'!$B$4*1,TRUE,FALSE),C20,""))</f>
        <v/>
      </c>
      <c r="G20" s="6" t="b">
        <f>IF('Hoone üldandmed'!$B$4="",FALSE,IF(C20&gt;='Hoone üldandmed'!$B$4*1,TRUE,FALSE))</f>
        <v>0</v>
      </c>
      <c r="H20" s="4"/>
    </row>
    <row r="21" spans="1:9" x14ac:dyDescent="0.25">
      <c r="A21" s="3" t="s">
        <v>578</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579</v>
      </c>
      <c r="C22" s="4">
        <f t="shared" si="1"/>
        <v>-3</v>
      </c>
      <c r="D22" s="4" t="s">
        <v>551</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580</v>
      </c>
      <c r="C23" s="4">
        <f t="shared" si="1"/>
        <v>-3</v>
      </c>
      <c r="D23" s="4" t="s">
        <v>554</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581</v>
      </c>
      <c r="C24" s="4">
        <f t="shared" si="1"/>
        <v>-3</v>
      </c>
      <c r="D24" s="4" t="s">
        <v>557</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582</v>
      </c>
      <c r="C25" s="4">
        <f t="shared" si="1"/>
        <v>-3</v>
      </c>
      <c r="D25" s="4" t="s">
        <v>560</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583</v>
      </c>
      <c r="C26" s="4">
        <f t="shared" si="1"/>
        <v>-3</v>
      </c>
      <c r="D26" s="4" t="s">
        <v>562</v>
      </c>
      <c r="E26" s="4" t="s">
        <v>563</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565</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566</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567</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568</v>
      </c>
      <c r="E30" s="4" t="s">
        <v>547</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551</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554</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557</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560</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562</v>
      </c>
      <c r="E36" s="4" t="s">
        <v>563</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565</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566</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567</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568</v>
      </c>
      <c r="E40" s="4" t="s">
        <v>547</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551</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554</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557</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560</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562</v>
      </c>
      <c r="E46" s="4" t="s">
        <v>563</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565</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566</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567</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568</v>
      </c>
      <c r="E50" s="4" t="s">
        <v>547</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551</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554</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557</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560</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562</v>
      </c>
      <c r="E56" s="4" t="s">
        <v>563</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565</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566</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567</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568</v>
      </c>
      <c r="E60" s="4" t="s">
        <v>547</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551</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554</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557</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560</v>
      </c>
      <c r="E65" s="4" t="str">
        <f>IF(E55=0,"",E55)</f>
        <v/>
      </c>
      <c r="F65" s="7">
        <f>IF(IF(C65&lt;='Hoone üldandmed'!$B$3*1,TRUE,FALSE),C65,"")</f>
        <v>1</v>
      </c>
      <c r="G65" s="7" t="b">
        <f>IF(C65&lt;='Hoone üldandmed'!$B$3*1,TRUE,FALSE)</f>
        <v>1</v>
      </c>
      <c r="H65" s="4"/>
      <c r="I65" s="1">
        <f>COUNTIFS($C$1:C65,C65)</f>
        <v>5</v>
      </c>
    </row>
    <row r="66" spans="3:9" x14ac:dyDescent="0.25">
      <c r="C66" s="4">
        <f t="shared" si="2"/>
        <v>1</v>
      </c>
      <c r="D66" s="4" t="s">
        <v>562</v>
      </c>
      <c r="E66" s="4" t="s">
        <v>563</v>
      </c>
      <c r="F66" s="7">
        <f>IF(IF(C66&lt;='Hoone üldandmed'!$B$3*1,TRUE,FALSE),C66,"")</f>
        <v>1</v>
      </c>
      <c r="G66" s="7" t="b">
        <f>IF(C66&lt;='Hoone üldandmed'!$B$3*1,TRUE,FALSE)</f>
        <v>1</v>
      </c>
      <c r="H66" s="4"/>
      <c r="I66" s="1">
        <f>COUNTIFS($C$1:C66,C66)</f>
        <v>6</v>
      </c>
    </row>
    <row r="67" spans="3:9" x14ac:dyDescent="0.25">
      <c r="C67" s="4">
        <f t="shared" ref="C67:C76" si="3">C57+1</f>
        <v>1</v>
      </c>
      <c r="D67" s="4" t="s">
        <v>565</v>
      </c>
      <c r="E67" s="4" t="str">
        <f>IF(E57=0,"",E57)</f>
        <v/>
      </c>
      <c r="F67" s="7">
        <f>IF(IF(C67&lt;='Hoone üldandmed'!$B$3*1,TRUE,FALSE),C67,"")</f>
        <v>1</v>
      </c>
      <c r="G67" s="7" t="b">
        <f>IF(C67&lt;='Hoone üldandmed'!$B$3*1,TRUE,FALSE)</f>
        <v>1</v>
      </c>
      <c r="H67" s="4"/>
      <c r="I67" s="1">
        <f>COUNTIFS($C$1:C67,C67)</f>
        <v>7</v>
      </c>
    </row>
    <row r="68" spans="3:9" x14ac:dyDescent="0.25">
      <c r="C68" s="4">
        <f t="shared" si="3"/>
        <v>1</v>
      </c>
      <c r="D68" s="4" t="s">
        <v>566</v>
      </c>
      <c r="E68" s="4" t="str">
        <f>IF(E58=0,"",E58)</f>
        <v/>
      </c>
      <c r="F68" s="7">
        <f>IF(IF(C68&lt;='Hoone üldandmed'!$B$3*1,TRUE,FALSE),C68,"")</f>
        <v>1</v>
      </c>
      <c r="G68" s="7" t="b">
        <f>IF(C68&lt;='Hoone üldandmed'!$B$3*1,TRUE,FALSE)</f>
        <v>1</v>
      </c>
      <c r="H68" s="4"/>
      <c r="I68" s="1">
        <f>COUNTIFS($C$1:C68,C68)</f>
        <v>8</v>
      </c>
    </row>
    <row r="69" spans="3:9" x14ac:dyDescent="0.25">
      <c r="C69" s="4">
        <f t="shared" si="3"/>
        <v>1</v>
      </c>
      <c r="D69" s="4" t="s">
        <v>567</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568</v>
      </c>
      <c r="E70" s="4" t="s">
        <v>547</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551</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554</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557</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560</v>
      </c>
      <c r="E75" s="4" t="str">
        <f>IF(E65=0,"",E65)</f>
        <v/>
      </c>
      <c r="F75" s="7">
        <f>IF(IF(C75&lt;='Hoone üldandmed'!$B$3*1,TRUE,FALSE),C75,"")</f>
        <v>2</v>
      </c>
      <c r="G75" s="7" t="b">
        <f>IF(C75&lt;='Hoone üldandmed'!$B$3*1,TRUE,FALSE)</f>
        <v>1</v>
      </c>
      <c r="H75" s="4"/>
      <c r="I75" s="1">
        <f>COUNTIFS($C$1:C75,C75)</f>
        <v>5</v>
      </c>
    </row>
    <row r="76" spans="3:9" x14ac:dyDescent="0.25">
      <c r="C76" s="4">
        <f t="shared" si="3"/>
        <v>2</v>
      </c>
      <c r="D76" s="4" t="s">
        <v>562</v>
      </c>
      <c r="E76" s="4" t="s">
        <v>563</v>
      </c>
      <c r="F76" s="7">
        <f>IF(IF(C76&lt;='Hoone üldandmed'!$B$3*1,TRUE,FALSE),C76,"")</f>
        <v>2</v>
      </c>
      <c r="G76" s="7" t="b">
        <f>IF(C76&lt;='Hoone üldandmed'!$B$3*1,TRUE,FALSE)</f>
        <v>1</v>
      </c>
      <c r="H76" s="4"/>
      <c r="I76" s="1">
        <f>COUNTIFS($C$1:C76,C76)</f>
        <v>6</v>
      </c>
    </row>
    <row r="77" spans="3:9" x14ac:dyDescent="0.25">
      <c r="C77" s="4">
        <f t="shared" ref="C77:C86" si="4">C67+1</f>
        <v>2</v>
      </c>
      <c r="D77" s="4" t="s">
        <v>565</v>
      </c>
      <c r="E77" s="4" t="str">
        <f>IF(E67=0,"",E67)</f>
        <v/>
      </c>
      <c r="F77" s="7">
        <f>IF(IF(C77&lt;='Hoone üldandmed'!$B$3*1,TRUE,FALSE),C77,"")</f>
        <v>2</v>
      </c>
      <c r="G77" s="7" t="b">
        <f>IF(C77&lt;='Hoone üldandmed'!$B$3*1,TRUE,FALSE)</f>
        <v>1</v>
      </c>
      <c r="H77" s="4"/>
      <c r="I77" s="1">
        <f>COUNTIFS($C$1:C77,C77)</f>
        <v>7</v>
      </c>
    </row>
    <row r="78" spans="3:9" x14ac:dyDescent="0.25">
      <c r="C78" s="4">
        <f t="shared" si="4"/>
        <v>2</v>
      </c>
      <c r="D78" s="4" t="s">
        <v>566</v>
      </c>
      <c r="E78" s="4" t="str">
        <f>IF(E68=0,"",E68)</f>
        <v/>
      </c>
      <c r="F78" s="7">
        <f>IF(IF(C78&lt;='Hoone üldandmed'!$B$3*1,TRUE,FALSE),C78,"")</f>
        <v>2</v>
      </c>
      <c r="G78" s="7" t="b">
        <f>IF(C78&lt;='Hoone üldandmed'!$B$3*1,TRUE,FALSE)</f>
        <v>1</v>
      </c>
      <c r="H78" s="4"/>
      <c r="I78" s="1">
        <f>COUNTIFS($C$1:C78,C78)</f>
        <v>8</v>
      </c>
    </row>
    <row r="79" spans="3:9" x14ac:dyDescent="0.25">
      <c r="C79" s="4">
        <f t="shared" si="4"/>
        <v>2</v>
      </c>
      <c r="D79" s="4" t="s">
        <v>567</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568</v>
      </c>
      <c r="E80" s="4" t="s">
        <v>547</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551</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554</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557</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560</v>
      </c>
      <c r="E85" s="4" t="str">
        <f>IF(E75=0,"",E75)</f>
        <v/>
      </c>
      <c r="F85" s="7">
        <f>IF(IF(C85&lt;='Hoone üldandmed'!$B$3*1,TRUE,FALSE),C85,"")</f>
        <v>3</v>
      </c>
      <c r="G85" s="7" t="b">
        <f>IF(C85&lt;='Hoone üldandmed'!$B$3*1,TRUE,FALSE)</f>
        <v>1</v>
      </c>
      <c r="H85" s="4"/>
      <c r="I85" s="1">
        <f>COUNTIFS($C$1:C85,C85)</f>
        <v>5</v>
      </c>
    </row>
    <row r="86" spans="3:9" x14ac:dyDescent="0.25">
      <c r="C86" s="4">
        <f t="shared" si="4"/>
        <v>3</v>
      </c>
      <c r="D86" s="4" t="s">
        <v>562</v>
      </c>
      <c r="E86" s="4" t="s">
        <v>563</v>
      </c>
      <c r="F86" s="7">
        <f>IF(IF(C86&lt;='Hoone üldandmed'!$B$3*1,TRUE,FALSE),C86,"")</f>
        <v>3</v>
      </c>
      <c r="G86" s="7" t="b">
        <f>IF(C86&lt;='Hoone üldandmed'!$B$3*1,TRUE,FALSE)</f>
        <v>1</v>
      </c>
      <c r="H86" s="4"/>
      <c r="I86" s="1">
        <f>COUNTIFS($C$1:C86,C86)</f>
        <v>6</v>
      </c>
    </row>
    <row r="87" spans="3:9" x14ac:dyDescent="0.25">
      <c r="C87" s="4">
        <f t="shared" ref="C87:C96" si="5">C77+1</f>
        <v>3</v>
      </c>
      <c r="D87" s="4" t="s">
        <v>565</v>
      </c>
      <c r="E87" s="4" t="str">
        <f>IF(E77=0,"",E77)</f>
        <v/>
      </c>
      <c r="F87" s="7">
        <f>IF(IF(C87&lt;='Hoone üldandmed'!$B$3*1,TRUE,FALSE),C87,"")</f>
        <v>3</v>
      </c>
      <c r="G87" s="7" t="b">
        <f>IF(C87&lt;='Hoone üldandmed'!$B$3*1,TRUE,FALSE)</f>
        <v>1</v>
      </c>
      <c r="H87" s="4"/>
      <c r="I87" s="1">
        <f>COUNTIFS($C$1:C87,C87)</f>
        <v>7</v>
      </c>
    </row>
    <row r="88" spans="3:9" x14ac:dyDescent="0.25">
      <c r="C88" s="4">
        <f t="shared" si="5"/>
        <v>3</v>
      </c>
      <c r="D88" s="4" t="s">
        <v>566</v>
      </c>
      <c r="E88" s="4" t="str">
        <f>IF(E78=0,"",E78)</f>
        <v/>
      </c>
      <c r="F88" s="7">
        <f>IF(IF(C88&lt;='Hoone üldandmed'!$B$3*1,TRUE,FALSE),C88,"")</f>
        <v>3</v>
      </c>
      <c r="G88" s="7" t="b">
        <f>IF(C88&lt;='Hoone üldandmed'!$B$3*1,TRUE,FALSE)</f>
        <v>1</v>
      </c>
      <c r="H88" s="4"/>
      <c r="I88" s="1">
        <f>COUNTIFS($C$1:C88,C88)</f>
        <v>8</v>
      </c>
    </row>
    <row r="89" spans="3:9" x14ac:dyDescent="0.25">
      <c r="C89" s="4">
        <f t="shared" si="5"/>
        <v>3</v>
      </c>
      <c r="D89" s="4" t="s">
        <v>567</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568</v>
      </c>
      <c r="E90" s="4" t="s">
        <v>547</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551</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554</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557</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560</v>
      </c>
      <c r="E95" s="4" t="str">
        <f>IF(E85=0,"",E85)</f>
        <v/>
      </c>
      <c r="F95" s="7">
        <f>IF(IF(C95&lt;='Hoone üldandmed'!$B$3*1,TRUE,FALSE),C95,"")</f>
        <v>4</v>
      </c>
      <c r="G95" s="7" t="b">
        <f>IF(C95&lt;='Hoone üldandmed'!$B$3*1,TRUE,FALSE)</f>
        <v>1</v>
      </c>
      <c r="H95" s="4"/>
      <c r="I95" s="1">
        <f>COUNTIFS($C$1:C95,C95)</f>
        <v>5</v>
      </c>
    </row>
    <row r="96" spans="3:9" x14ac:dyDescent="0.25">
      <c r="C96" s="4">
        <f t="shared" si="5"/>
        <v>4</v>
      </c>
      <c r="D96" s="4" t="s">
        <v>562</v>
      </c>
      <c r="E96" s="4" t="s">
        <v>563</v>
      </c>
      <c r="F96" s="7">
        <f>IF(IF(C96&lt;='Hoone üldandmed'!$B$3*1,TRUE,FALSE),C96,"")</f>
        <v>4</v>
      </c>
      <c r="G96" s="7" t="b">
        <f>IF(C96&lt;='Hoone üldandmed'!$B$3*1,TRUE,FALSE)</f>
        <v>1</v>
      </c>
      <c r="H96" s="4"/>
      <c r="I96" s="1">
        <f>COUNTIFS($C$1:C96,C96)</f>
        <v>6</v>
      </c>
    </row>
    <row r="97" spans="3:9" x14ac:dyDescent="0.25">
      <c r="C97" s="4">
        <f t="shared" ref="C97:C106" si="6">C87+1</f>
        <v>4</v>
      </c>
      <c r="D97" s="4" t="s">
        <v>565</v>
      </c>
      <c r="E97" s="4" t="str">
        <f>IF(E87=0,"",E87)</f>
        <v/>
      </c>
      <c r="F97" s="7">
        <f>IF(IF(C97&lt;='Hoone üldandmed'!$B$3*1,TRUE,FALSE),C97,"")</f>
        <v>4</v>
      </c>
      <c r="G97" s="7" t="b">
        <f>IF(C97&lt;='Hoone üldandmed'!$B$3*1,TRUE,FALSE)</f>
        <v>1</v>
      </c>
      <c r="H97" s="4"/>
      <c r="I97" s="1">
        <f>COUNTIFS($C$1:C97,C97)</f>
        <v>7</v>
      </c>
    </row>
    <row r="98" spans="3:9" x14ac:dyDescent="0.25">
      <c r="C98" s="4">
        <f t="shared" si="6"/>
        <v>4</v>
      </c>
      <c r="D98" s="4" t="s">
        <v>566</v>
      </c>
      <c r="E98" s="4" t="str">
        <f>IF(E88=0,"",E88)</f>
        <v/>
      </c>
      <c r="F98" s="7">
        <f>IF(IF(C98&lt;='Hoone üldandmed'!$B$3*1,TRUE,FALSE),C98,"")</f>
        <v>4</v>
      </c>
      <c r="G98" s="7" t="b">
        <f>IF(C98&lt;='Hoone üldandmed'!$B$3*1,TRUE,FALSE)</f>
        <v>1</v>
      </c>
      <c r="H98" s="4"/>
      <c r="I98" s="1">
        <f>COUNTIFS($C$1:C98,C98)</f>
        <v>8</v>
      </c>
    </row>
    <row r="99" spans="3:9" x14ac:dyDescent="0.25">
      <c r="C99" s="4">
        <f t="shared" si="6"/>
        <v>4</v>
      </c>
      <c r="D99" s="4" t="s">
        <v>567</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568</v>
      </c>
      <c r="E100" s="4" t="s">
        <v>547</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x14ac:dyDescent="0.25">
      <c r="C102" s="4">
        <f t="shared" si="6"/>
        <v>5</v>
      </c>
      <c r="D102" s="4" t="s">
        <v>551</v>
      </c>
      <c r="E102" s="4" t="str">
        <f>IF(E92=0,"",E92)</f>
        <v>ÜÜRITAV PIND</v>
      </c>
      <c r="F102" s="7">
        <f>IF(IF(C102&lt;='Hoone üldandmed'!$B$3*1,TRUE,FALSE),C102,"")</f>
        <v>5</v>
      </c>
      <c r="G102" s="7" t="b">
        <f>IF(C102&lt;='Hoone üldandmed'!$B$3*1,TRUE,FALSE)</f>
        <v>1</v>
      </c>
      <c r="H102" s="4"/>
      <c r="I102" s="1">
        <f>COUNTIFS($C$1:C102,C102)</f>
        <v>2</v>
      </c>
    </row>
    <row r="103" spans="3:9" x14ac:dyDescent="0.25">
      <c r="C103" s="4">
        <f t="shared" si="6"/>
        <v>5</v>
      </c>
      <c r="D103" s="4" t="s">
        <v>554</v>
      </c>
      <c r="E103" s="4" t="str">
        <f>IF(E93=0,"",E93)</f>
        <v>VERTIKAALSETE ÜHENDUSTEEDE PIND</v>
      </c>
      <c r="F103" s="7">
        <f>IF(IF(C103&lt;='Hoone üldandmed'!$B$3*1,TRUE,FALSE),C103,"")</f>
        <v>5</v>
      </c>
      <c r="G103" s="7" t="b">
        <f>IF(C103&lt;='Hoone üldandmed'!$B$3*1,TRUE,FALSE)</f>
        <v>1</v>
      </c>
      <c r="H103" s="4"/>
      <c r="I103" s="1">
        <f>COUNTIFS($C$1:C103,C103)</f>
        <v>3</v>
      </c>
    </row>
    <row r="104" spans="3:9" x14ac:dyDescent="0.25">
      <c r="C104" s="4">
        <f t="shared" si="6"/>
        <v>5</v>
      </c>
      <c r="D104" s="4" t="s">
        <v>557</v>
      </c>
      <c r="E104" s="4" t="str">
        <f>IF(E94=0,"",E94)</f>
        <v>TEHNOPIND</v>
      </c>
      <c r="F104" s="7">
        <f>IF(IF(C104&lt;='Hoone üldandmed'!$B$3*1,TRUE,FALSE),C104,"")</f>
        <v>5</v>
      </c>
      <c r="G104" s="7" t="b">
        <f>IF(C104&lt;='Hoone üldandmed'!$B$3*1,TRUE,FALSE)</f>
        <v>1</v>
      </c>
      <c r="H104" s="4"/>
      <c r="I104" s="1">
        <f>COUNTIFS($C$1:C104,C104)</f>
        <v>4</v>
      </c>
    </row>
    <row r="105" spans="3:9" x14ac:dyDescent="0.25">
      <c r="C105" s="4">
        <f t="shared" si="6"/>
        <v>5</v>
      </c>
      <c r="D105" s="4" t="s">
        <v>560</v>
      </c>
      <c r="E105" s="4" t="str">
        <f>IF(E95=0,"",E95)</f>
        <v/>
      </c>
      <c r="F105" s="7">
        <f>IF(IF(C105&lt;='Hoone üldandmed'!$B$3*1,TRUE,FALSE),C105,"")</f>
        <v>5</v>
      </c>
      <c r="G105" s="7" t="b">
        <f>IF(C105&lt;='Hoone üldandmed'!$B$3*1,TRUE,FALSE)</f>
        <v>1</v>
      </c>
      <c r="H105" s="4"/>
      <c r="I105" s="1">
        <f>COUNTIFS($C$1:C105,C105)</f>
        <v>5</v>
      </c>
    </row>
    <row r="106" spans="3:9" x14ac:dyDescent="0.25">
      <c r="C106" s="4">
        <f t="shared" si="6"/>
        <v>5</v>
      </c>
      <c r="D106" s="4" t="s">
        <v>562</v>
      </c>
      <c r="E106" s="4" t="s">
        <v>563</v>
      </c>
      <c r="F106" s="7">
        <f>IF(IF(C106&lt;='Hoone üldandmed'!$B$3*1,TRUE,FALSE),C106,"")</f>
        <v>5</v>
      </c>
      <c r="G106" s="7" t="b">
        <f>IF(C106&lt;='Hoone üldandmed'!$B$3*1,TRUE,FALSE)</f>
        <v>1</v>
      </c>
      <c r="H106" s="4"/>
      <c r="I106" s="1">
        <f>COUNTIFS($C$1:C106,C106)</f>
        <v>6</v>
      </c>
    </row>
    <row r="107" spans="3:9" x14ac:dyDescent="0.25">
      <c r="C107" s="4">
        <f t="shared" ref="C107:C116" si="7">C97+1</f>
        <v>5</v>
      </c>
      <c r="D107" s="4" t="s">
        <v>565</v>
      </c>
      <c r="E107" s="4" t="str">
        <f>IF(E97=0,"",E97)</f>
        <v/>
      </c>
      <c r="F107" s="7">
        <f>IF(IF(C107&lt;='Hoone üldandmed'!$B$3*1,TRUE,FALSE),C107,"")</f>
        <v>5</v>
      </c>
      <c r="G107" s="7" t="b">
        <f>IF(C107&lt;='Hoone üldandmed'!$B$3*1,TRUE,FALSE)</f>
        <v>1</v>
      </c>
      <c r="H107" s="4"/>
      <c r="I107" s="1">
        <f>COUNTIFS($C$1:C107,C107)</f>
        <v>7</v>
      </c>
    </row>
    <row r="108" spans="3:9" x14ac:dyDescent="0.25">
      <c r="C108" s="4">
        <f t="shared" si="7"/>
        <v>5</v>
      </c>
      <c r="D108" s="4" t="s">
        <v>566</v>
      </c>
      <c r="E108" s="4" t="str">
        <f>IF(E98=0,"",E98)</f>
        <v/>
      </c>
      <c r="F108" s="7">
        <f>IF(IF(C108&lt;='Hoone üldandmed'!$B$3*1,TRUE,FALSE),C108,"")</f>
        <v>5</v>
      </c>
      <c r="G108" s="7" t="b">
        <f>IF(C108&lt;='Hoone üldandmed'!$B$3*1,TRUE,FALSE)</f>
        <v>1</v>
      </c>
      <c r="H108" s="4"/>
      <c r="I108" s="1">
        <f>COUNTIFS($C$1:C108,C108)</f>
        <v>8</v>
      </c>
    </row>
    <row r="109" spans="3:9" x14ac:dyDescent="0.25">
      <c r="C109" s="4">
        <f t="shared" si="7"/>
        <v>5</v>
      </c>
      <c r="D109" s="4" t="s">
        <v>567</v>
      </c>
      <c r="E109" s="4" t="str">
        <f>IF(E99=0,"",E99)</f>
        <v>KORRUSE AVATUD NETOPIND</v>
      </c>
      <c r="F109" s="7">
        <f>IF(IF(C109&lt;='Hoone üldandmed'!$B$3*1,TRUE,FALSE),C109,"")</f>
        <v>5</v>
      </c>
      <c r="G109" s="7" t="b">
        <f>IF(C109&lt;='Hoone üldandmed'!$B$3*1,TRUE,FALSE)</f>
        <v>1</v>
      </c>
      <c r="H109" s="4"/>
      <c r="I109" s="1">
        <f>COUNTIFS($C$1:C109,C109)</f>
        <v>9</v>
      </c>
    </row>
    <row r="110" spans="3:9" x14ac:dyDescent="0.25">
      <c r="C110" s="4">
        <f t="shared" si="7"/>
        <v>5</v>
      </c>
      <c r="D110" s="4" t="s">
        <v>568</v>
      </c>
      <c r="E110" s="4" t="s">
        <v>547</v>
      </c>
      <c r="F110" s="7">
        <f>IF(IF(C110&lt;='Hoone üldandmed'!$B$3*1,TRUE,FALSE),C110,"")</f>
        <v>5</v>
      </c>
      <c r="G110" s="7" t="b">
        <f>IF(C110&lt;='Hoone üldandmed'!$B$3*1,TRUE,FALSE)</f>
        <v>1</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551</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554</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557</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560</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562</v>
      </c>
      <c r="E116" s="4" t="s">
        <v>563</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565</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566</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567</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568</v>
      </c>
      <c r="E120" s="4" t="s">
        <v>547</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551</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554</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557</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560</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562</v>
      </c>
      <c r="E126" s="4" t="s">
        <v>563</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565</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566</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567</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568</v>
      </c>
      <c r="E130" s="4" t="s">
        <v>547</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551</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554</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557</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560</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562</v>
      </c>
      <c r="E136" s="4" t="s">
        <v>563</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565</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566</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567</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568</v>
      </c>
      <c r="E140" s="4" t="s">
        <v>547</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551</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554</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557</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560</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562</v>
      </c>
      <c r="E146" s="4" t="s">
        <v>563</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565</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566</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567</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568</v>
      </c>
      <c r="E150" s="4" t="s">
        <v>547</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551</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554</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557</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560</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562</v>
      </c>
      <c r="E156" s="4" t="s">
        <v>563</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565</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566</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567</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568</v>
      </c>
      <c r="E160" s="4" t="s">
        <v>547</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551</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554</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557</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560</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562</v>
      </c>
      <c r="E166" s="4" t="s">
        <v>563</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565</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566</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567</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568</v>
      </c>
      <c r="E170" s="4" t="s">
        <v>547</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551</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554</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557</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560</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562</v>
      </c>
      <c r="E176" s="4" t="s">
        <v>563</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565</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566</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567</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568</v>
      </c>
      <c r="E180" s="4" t="s">
        <v>547</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551</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554</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557</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560</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562</v>
      </c>
      <c r="E186" s="4" t="s">
        <v>563</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565</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566</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567</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568</v>
      </c>
      <c r="E190" s="4" t="s">
        <v>547</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551</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554</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557</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560</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562</v>
      </c>
      <c r="E196" s="4" t="s">
        <v>563</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565</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566</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567</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568</v>
      </c>
      <c r="E200" s="4" t="s">
        <v>547</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551</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554</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557</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560</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562</v>
      </c>
      <c r="E206" s="4" t="s">
        <v>563</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565</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566</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567</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568</v>
      </c>
      <c r="E210" s="4" t="s">
        <v>547</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551</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554</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557</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560</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562</v>
      </c>
      <c r="E216" s="4" t="s">
        <v>563</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565</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566</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567</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568</v>
      </c>
      <c r="E220" s="4" t="s">
        <v>547</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551</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554</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557</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560</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562</v>
      </c>
      <c r="E226" s="4" t="s">
        <v>563</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565</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566</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567</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568</v>
      </c>
      <c r="E230" s="4" t="s">
        <v>547</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551</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554</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557</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560</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562</v>
      </c>
      <c r="E236" s="4" t="s">
        <v>563</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565</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566</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567</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568</v>
      </c>
      <c r="E240" s="4" t="s">
        <v>547</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551</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554</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557</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560</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562</v>
      </c>
      <c r="E246" s="4" t="s">
        <v>563</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565</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566</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567</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568</v>
      </c>
      <c r="E250" s="4" t="s">
        <v>547</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551</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554</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557</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560</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562</v>
      </c>
      <c r="E256" s="4" t="s">
        <v>563</v>
      </c>
      <c r="F256" s="7" t="str">
        <f>IF(IF(C256&lt;='Hoone üldandmed'!$B$3*1,TRUE,FALSE),C256,"")</f>
        <v/>
      </c>
      <c r="G256" s="7" t="b">
        <f>IF(C256&lt;='Hoone üldandmed'!$B$3*1,TRUE,FALSE)</f>
        <v>0</v>
      </c>
      <c r="H256" s="4"/>
      <c r="I256" s="1">
        <f>COUNTIFS($C$1:C256,C256)</f>
        <v>6</v>
      </c>
    </row>
    <row r="257" spans="3:9" x14ac:dyDescent="0.25">
      <c r="C257" s="4">
        <f>C247+1</f>
        <v>20</v>
      </c>
      <c r="D257" s="4" t="s">
        <v>565</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566</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567</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568</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451</v>
      </c>
      <c r="B1" s="2" t="s">
        <v>88</v>
      </c>
    </row>
    <row r="2" spans="1:2" x14ac:dyDescent="0.25">
      <c r="A2" s="4" t="s">
        <v>455</v>
      </c>
      <c r="B2" s="4" t="s">
        <v>453</v>
      </c>
    </row>
    <row r="3" spans="1:2" x14ac:dyDescent="0.25">
      <c r="A3" s="4" t="s">
        <v>455</v>
      </c>
      <c r="B3" s="4" t="s">
        <v>456</v>
      </c>
    </row>
    <row r="4" spans="1:2" x14ac:dyDescent="0.25">
      <c r="A4" s="4" t="s">
        <v>455</v>
      </c>
      <c r="B4" s="4" t="s">
        <v>457</v>
      </c>
    </row>
    <row r="5" spans="1:2" x14ac:dyDescent="0.25">
      <c r="A5" s="4" t="s">
        <v>109</v>
      </c>
      <c r="B5" s="4" t="s">
        <v>458</v>
      </c>
    </row>
    <row r="6" spans="1:2" x14ac:dyDescent="0.25">
      <c r="A6" s="4" t="s">
        <v>109</v>
      </c>
      <c r="B6" s="4" t="s">
        <v>459</v>
      </c>
    </row>
    <row r="7" spans="1:2" x14ac:dyDescent="0.25">
      <c r="A7" s="4" t="s">
        <v>109</v>
      </c>
      <c r="B7" s="4" t="s">
        <v>460</v>
      </c>
    </row>
    <row r="8" spans="1:2" x14ac:dyDescent="0.25">
      <c r="A8" s="4" t="s">
        <v>109</v>
      </c>
      <c r="B8" s="4" t="s">
        <v>110</v>
      </c>
    </row>
    <row r="9" spans="1:2" x14ac:dyDescent="0.25">
      <c r="A9" s="4" t="s">
        <v>109</v>
      </c>
      <c r="B9" s="4" t="s">
        <v>461</v>
      </c>
    </row>
    <row r="10" spans="1:2" x14ac:dyDescent="0.25">
      <c r="A10" s="4" t="s">
        <v>109</v>
      </c>
      <c r="B10" s="4" t="s">
        <v>462</v>
      </c>
    </row>
    <row r="11" spans="1:2" x14ac:dyDescent="0.25">
      <c r="A11" s="4" t="s">
        <v>109</v>
      </c>
      <c r="B11" s="4" t="s">
        <v>463</v>
      </c>
    </row>
    <row r="12" spans="1:2" x14ac:dyDescent="0.25">
      <c r="A12" s="4" t="s">
        <v>109</v>
      </c>
      <c r="B12" s="4" t="s">
        <v>464</v>
      </c>
    </row>
    <row r="13" spans="1:2" x14ac:dyDescent="0.25">
      <c r="A13" s="4" t="s">
        <v>109</v>
      </c>
      <c r="B13" s="4" t="s">
        <v>465</v>
      </c>
    </row>
    <row r="14" spans="1:2" x14ac:dyDescent="0.25">
      <c r="A14" s="4" t="s">
        <v>109</v>
      </c>
      <c r="B14" s="4" t="s">
        <v>466</v>
      </c>
    </row>
    <row r="15" spans="1:2" x14ac:dyDescent="0.25">
      <c r="A15" s="4" t="s">
        <v>109</v>
      </c>
      <c r="B15" s="4" t="s">
        <v>467</v>
      </c>
    </row>
    <row r="16" spans="1:2" x14ac:dyDescent="0.25">
      <c r="A16" s="4" t="s">
        <v>109</v>
      </c>
      <c r="B16" s="4" t="s">
        <v>468</v>
      </c>
    </row>
    <row r="17" spans="1:2" x14ac:dyDescent="0.25">
      <c r="A17" s="4" t="s">
        <v>109</v>
      </c>
      <c r="B17" s="4" t="s">
        <v>469</v>
      </c>
    </row>
    <row r="18" spans="1:2" x14ac:dyDescent="0.25">
      <c r="A18" s="4" t="s">
        <v>109</v>
      </c>
      <c r="B18" s="4" t="s">
        <v>190</v>
      </c>
    </row>
    <row r="19" spans="1:2" x14ac:dyDescent="0.25">
      <c r="A19" s="4" t="s">
        <v>109</v>
      </c>
      <c r="B19" s="4" t="s">
        <v>470</v>
      </c>
    </row>
    <row r="20" spans="1:2" x14ac:dyDescent="0.25">
      <c r="A20" s="4" t="s">
        <v>109</v>
      </c>
      <c r="B20" s="4" t="s">
        <v>471</v>
      </c>
    </row>
    <row r="21" spans="1:2" x14ac:dyDescent="0.25">
      <c r="A21" s="4" t="s">
        <v>109</v>
      </c>
      <c r="B21" s="4" t="s">
        <v>155</v>
      </c>
    </row>
    <row r="22" spans="1:2" x14ac:dyDescent="0.25">
      <c r="A22" s="4" t="s">
        <v>109</v>
      </c>
      <c r="B22" s="4" t="s">
        <v>196</v>
      </c>
    </row>
    <row r="23" spans="1:2" x14ac:dyDescent="0.25">
      <c r="A23" s="4" t="s">
        <v>109</v>
      </c>
      <c r="B23" s="4" t="s">
        <v>134</v>
      </c>
    </row>
    <row r="24" spans="1:2" x14ac:dyDescent="0.25">
      <c r="A24" s="4" t="s">
        <v>109</v>
      </c>
      <c r="B24" s="4" t="s">
        <v>472</v>
      </c>
    </row>
    <row r="25" spans="1:2" x14ac:dyDescent="0.25">
      <c r="A25" s="4" t="s">
        <v>103</v>
      </c>
      <c r="B25" s="4" t="s">
        <v>107</v>
      </c>
    </row>
    <row r="26" spans="1:2" x14ac:dyDescent="0.25">
      <c r="A26" s="4" t="s">
        <v>103</v>
      </c>
      <c r="B26" s="4" t="s">
        <v>473</v>
      </c>
    </row>
    <row r="27" spans="1:2" x14ac:dyDescent="0.25">
      <c r="A27" s="4" t="s">
        <v>103</v>
      </c>
      <c r="B27" s="4" t="s">
        <v>104</v>
      </c>
    </row>
    <row r="28" spans="1:2" x14ac:dyDescent="0.25">
      <c r="A28" s="4" t="s">
        <v>97</v>
      </c>
      <c r="B28" s="4" t="s">
        <v>474</v>
      </c>
    </row>
    <row r="29" spans="1:2" x14ac:dyDescent="0.25">
      <c r="A29" s="4" t="s">
        <v>97</v>
      </c>
      <c r="B29" s="4" t="s">
        <v>137</v>
      </c>
    </row>
    <row r="30" spans="1:2" x14ac:dyDescent="0.25">
      <c r="A30" s="4" t="s">
        <v>97</v>
      </c>
      <c r="B30" s="4" t="s">
        <v>475</v>
      </c>
    </row>
    <row r="31" spans="1:2" x14ac:dyDescent="0.25">
      <c r="A31" s="4" t="s">
        <v>97</v>
      </c>
      <c r="B31" s="4" t="s">
        <v>294</v>
      </c>
    </row>
    <row r="32" spans="1:2" x14ac:dyDescent="0.25">
      <c r="A32" s="4" t="s">
        <v>97</v>
      </c>
      <c r="B32" s="4" t="s">
        <v>476</v>
      </c>
    </row>
    <row r="33" spans="1:2" x14ac:dyDescent="0.25">
      <c r="A33" s="4" t="s">
        <v>97</v>
      </c>
      <c r="B33" s="4" t="s">
        <v>478</v>
      </c>
    </row>
    <row r="34" spans="1:2" x14ac:dyDescent="0.25">
      <c r="A34" s="4" t="s">
        <v>97</v>
      </c>
      <c r="B34" s="4" t="s">
        <v>396</v>
      </c>
    </row>
    <row r="35" spans="1:2" x14ac:dyDescent="0.25">
      <c r="A35" s="4" t="s">
        <v>97</v>
      </c>
      <c r="B35" s="4" t="s">
        <v>241</v>
      </c>
    </row>
    <row r="36" spans="1:2" x14ac:dyDescent="0.25">
      <c r="A36" s="4" t="s">
        <v>97</v>
      </c>
      <c r="B36" s="4" t="s">
        <v>479</v>
      </c>
    </row>
    <row r="37" spans="1:2" x14ac:dyDescent="0.25">
      <c r="A37" s="4" t="s">
        <v>97</v>
      </c>
      <c r="B37" s="4" t="s">
        <v>233</v>
      </c>
    </row>
    <row r="38" spans="1:2" x14ac:dyDescent="0.25">
      <c r="A38" s="4" t="s">
        <v>97</v>
      </c>
      <c r="B38" s="4" t="s">
        <v>157</v>
      </c>
    </row>
    <row r="39" spans="1:2" x14ac:dyDescent="0.25">
      <c r="A39" s="4" t="s">
        <v>97</v>
      </c>
      <c r="B39" s="4" t="s">
        <v>148</v>
      </c>
    </row>
    <row r="40" spans="1:2" x14ac:dyDescent="0.25">
      <c r="A40" s="4" t="s">
        <v>97</v>
      </c>
      <c r="B40" s="4" t="s">
        <v>167</v>
      </c>
    </row>
    <row r="41" spans="1:2" x14ac:dyDescent="0.25">
      <c r="A41" s="4" t="s">
        <v>97</v>
      </c>
      <c r="B41" s="4" t="s">
        <v>488</v>
      </c>
    </row>
    <row r="42" spans="1:2" x14ac:dyDescent="0.25">
      <c r="A42" s="4" t="s">
        <v>97</v>
      </c>
      <c r="B42" s="4" t="s">
        <v>489</v>
      </c>
    </row>
    <row r="43" spans="1:2" x14ac:dyDescent="0.25">
      <c r="A43" s="4" t="s">
        <v>97</v>
      </c>
      <c r="B43" s="5" t="s">
        <v>491</v>
      </c>
    </row>
    <row r="44" spans="1:2" x14ac:dyDescent="0.25">
      <c r="A44" s="4" t="s">
        <v>97</v>
      </c>
      <c r="B44" s="4" t="s">
        <v>140</v>
      </c>
    </row>
    <row r="45" spans="1:2" x14ac:dyDescent="0.25">
      <c r="A45" s="4" t="s">
        <v>97</v>
      </c>
      <c r="B45" s="4" t="s">
        <v>493</v>
      </c>
    </row>
    <row r="46" spans="1:2" x14ac:dyDescent="0.25">
      <c r="A46" s="4" t="s">
        <v>97</v>
      </c>
      <c r="B46" s="4" t="s">
        <v>496</v>
      </c>
    </row>
    <row r="47" spans="1:2" x14ac:dyDescent="0.25">
      <c r="A47" s="4" t="s">
        <v>97</v>
      </c>
      <c r="B47" s="4" t="s">
        <v>497</v>
      </c>
    </row>
    <row r="48" spans="1:2" x14ac:dyDescent="0.25">
      <c r="A48" s="4" t="s">
        <v>97</v>
      </c>
      <c r="B48" s="4" t="s">
        <v>250</v>
      </c>
    </row>
    <row r="49" spans="1:2" x14ac:dyDescent="0.25">
      <c r="A49" s="4" t="s">
        <v>97</v>
      </c>
      <c r="B49" s="4" t="s">
        <v>498</v>
      </c>
    </row>
    <row r="50" spans="1:2" x14ac:dyDescent="0.25">
      <c r="A50" s="4" t="s">
        <v>97</v>
      </c>
      <c r="B50" s="4" t="s">
        <v>499</v>
      </c>
    </row>
    <row r="51" spans="1:2" x14ac:dyDescent="0.25">
      <c r="A51" s="4" t="s">
        <v>97</v>
      </c>
      <c r="B51" s="4" t="s">
        <v>98</v>
      </c>
    </row>
    <row r="52" spans="1:2" x14ac:dyDescent="0.25">
      <c r="A52" s="4" t="s">
        <v>97</v>
      </c>
      <c r="B52" s="4" t="s">
        <v>131</v>
      </c>
    </row>
    <row r="53" spans="1:2" x14ac:dyDescent="0.25">
      <c r="A53" s="4" t="s">
        <v>97</v>
      </c>
      <c r="B53" s="5" t="s">
        <v>500</v>
      </c>
    </row>
    <row r="54" spans="1:2" x14ac:dyDescent="0.25">
      <c r="A54" s="4" t="s">
        <v>97</v>
      </c>
      <c r="B54" s="4" t="s">
        <v>502</v>
      </c>
    </row>
    <row r="55" spans="1:2" x14ac:dyDescent="0.25">
      <c r="A55" s="4" t="s">
        <v>97</v>
      </c>
      <c r="B55" s="5" t="s">
        <v>504</v>
      </c>
    </row>
    <row r="56" spans="1:2" x14ac:dyDescent="0.25">
      <c r="A56" s="4" t="s">
        <v>97</v>
      </c>
      <c r="B56" s="4" t="s">
        <v>506</v>
      </c>
    </row>
    <row r="57" spans="1:2" x14ac:dyDescent="0.25">
      <c r="A57" s="4" t="s">
        <v>97</v>
      </c>
      <c r="B57" s="4" t="s">
        <v>507</v>
      </c>
    </row>
    <row r="58" spans="1:2" x14ac:dyDescent="0.25">
      <c r="A58" s="4" t="s">
        <v>97</v>
      </c>
      <c r="B58" s="4" t="s">
        <v>509</v>
      </c>
    </row>
    <row r="59" spans="1:2" x14ac:dyDescent="0.25">
      <c r="A59" s="4" t="s">
        <v>97</v>
      </c>
      <c r="B59" s="4" t="s">
        <v>510</v>
      </c>
    </row>
    <row r="60" spans="1:2" x14ac:dyDescent="0.25">
      <c r="A60" s="4" t="s">
        <v>97</v>
      </c>
      <c r="B60" s="4" t="s">
        <v>511</v>
      </c>
    </row>
    <row r="61" spans="1:2" x14ac:dyDescent="0.25">
      <c r="A61" s="4" t="s">
        <v>97</v>
      </c>
      <c r="B61" s="4" t="s">
        <v>513</v>
      </c>
    </row>
    <row r="62" spans="1:2" x14ac:dyDescent="0.25">
      <c r="A62" s="4" t="s">
        <v>97</v>
      </c>
      <c r="B62" s="4" t="s">
        <v>515</v>
      </c>
    </row>
    <row r="63" spans="1:2" x14ac:dyDescent="0.25">
      <c r="A63" s="4" t="s">
        <v>97</v>
      </c>
      <c r="B63" s="4" t="s">
        <v>517</v>
      </c>
    </row>
    <row r="64" spans="1:2" x14ac:dyDescent="0.25">
      <c r="A64" s="4" t="s">
        <v>97</v>
      </c>
      <c r="B64" s="4" t="s">
        <v>222</v>
      </c>
    </row>
    <row r="65" spans="1:2" x14ac:dyDescent="0.25">
      <c r="A65" s="4" t="s">
        <v>97</v>
      </c>
      <c r="B65" s="4" t="s">
        <v>518</v>
      </c>
    </row>
    <row r="66" spans="1:2" x14ac:dyDescent="0.25">
      <c r="A66" s="4" t="s">
        <v>97</v>
      </c>
      <c r="B66" s="4" t="s">
        <v>218</v>
      </c>
    </row>
    <row r="67" spans="1:2" x14ac:dyDescent="0.25">
      <c r="A67" s="4" t="s">
        <v>97</v>
      </c>
      <c r="B67" s="4" t="s">
        <v>520</v>
      </c>
    </row>
    <row r="68" spans="1:2" x14ac:dyDescent="0.25">
      <c r="A68" s="4" t="s">
        <v>97</v>
      </c>
      <c r="B68" s="4" t="s">
        <v>113</v>
      </c>
    </row>
    <row r="69" spans="1:2" x14ac:dyDescent="0.25">
      <c r="A69" s="4" t="s">
        <v>97</v>
      </c>
      <c r="B69" s="4" t="s">
        <v>230</v>
      </c>
    </row>
    <row r="70" spans="1:2" x14ac:dyDescent="0.25">
      <c r="A70" s="4" t="s">
        <v>97</v>
      </c>
      <c r="B70" s="4" t="s">
        <v>522</v>
      </c>
    </row>
    <row r="71" spans="1:2" x14ac:dyDescent="0.25">
      <c r="A71" s="4" t="s">
        <v>97</v>
      </c>
      <c r="B71" s="4" t="s">
        <v>523</v>
      </c>
    </row>
    <row r="72" spans="1:2" x14ac:dyDescent="0.25">
      <c r="A72" s="4" t="s">
        <v>97</v>
      </c>
      <c r="B72" s="4" t="s">
        <v>525</v>
      </c>
    </row>
    <row r="73" spans="1:2" x14ac:dyDescent="0.25">
      <c r="A73" s="4" t="s">
        <v>97</v>
      </c>
      <c r="B73" s="4" t="s">
        <v>176</v>
      </c>
    </row>
    <row r="74" spans="1:2" x14ac:dyDescent="0.25">
      <c r="A74" s="4" t="s">
        <v>97</v>
      </c>
      <c r="B74" s="4" t="s">
        <v>151</v>
      </c>
    </row>
    <row r="75" spans="1:2" x14ac:dyDescent="0.25">
      <c r="A75" s="4" t="s">
        <v>97</v>
      </c>
      <c r="B75" s="4" t="s">
        <v>527</v>
      </c>
    </row>
    <row r="76" spans="1:2" x14ac:dyDescent="0.25">
      <c r="A76" s="4" t="s">
        <v>97</v>
      </c>
      <c r="B76" s="4" t="s">
        <v>529</v>
      </c>
    </row>
    <row r="77" spans="1:2" x14ac:dyDescent="0.25">
      <c r="A77" s="4" t="s">
        <v>97</v>
      </c>
      <c r="B77" s="4" t="s">
        <v>530</v>
      </c>
    </row>
    <row r="78" spans="1:2" x14ac:dyDescent="0.25">
      <c r="A78" s="4" t="s">
        <v>97</v>
      </c>
      <c r="B78" s="4" t="s">
        <v>531</v>
      </c>
    </row>
    <row r="79" spans="1:2" x14ac:dyDescent="0.25">
      <c r="A79" s="4" t="s">
        <v>97</v>
      </c>
      <c r="B79" s="4" t="s">
        <v>533</v>
      </c>
    </row>
    <row r="80" spans="1:2" x14ac:dyDescent="0.25">
      <c r="A80" s="4" t="s">
        <v>97</v>
      </c>
      <c r="B80" s="4" t="s">
        <v>534</v>
      </c>
    </row>
    <row r="81" spans="1:2" x14ac:dyDescent="0.25">
      <c r="A81" s="4" t="s">
        <v>97</v>
      </c>
      <c r="B81" s="4" t="s">
        <v>536</v>
      </c>
    </row>
    <row r="82" spans="1:2" x14ac:dyDescent="0.25">
      <c r="A82" s="4" t="s">
        <v>97</v>
      </c>
      <c r="B82" s="4" t="s">
        <v>343</v>
      </c>
    </row>
    <row r="83" spans="1:2" x14ac:dyDescent="0.25">
      <c r="A83" s="4" t="s">
        <v>97</v>
      </c>
      <c r="B83" s="4" t="s">
        <v>538</v>
      </c>
    </row>
    <row r="84" spans="1:2" x14ac:dyDescent="0.25">
      <c r="A84" s="4" t="s">
        <v>97</v>
      </c>
      <c r="B84" s="4" t="s">
        <v>540</v>
      </c>
    </row>
    <row r="85" spans="1:2" x14ac:dyDescent="0.25">
      <c r="A85" s="4" t="s">
        <v>97</v>
      </c>
      <c r="B85" s="4" t="s">
        <v>541</v>
      </c>
    </row>
    <row r="86" spans="1:2" x14ac:dyDescent="0.25">
      <c r="A86" s="4" t="s">
        <v>97</v>
      </c>
      <c r="B86" s="4" t="s">
        <v>143</v>
      </c>
    </row>
    <row r="87" spans="1:2" x14ac:dyDescent="0.25">
      <c r="A87" s="4" t="s">
        <v>97</v>
      </c>
      <c r="B87" s="4" t="s">
        <v>542</v>
      </c>
    </row>
    <row r="88" spans="1:2" x14ac:dyDescent="0.25">
      <c r="A88" s="4" t="s">
        <v>97</v>
      </c>
      <c r="B88" s="4" t="s">
        <v>544</v>
      </c>
    </row>
    <row r="89" spans="1:2" x14ac:dyDescent="0.25">
      <c r="A89" s="4" t="s">
        <v>97</v>
      </c>
      <c r="B89" s="4" t="s">
        <v>285</v>
      </c>
    </row>
    <row r="90" spans="1:2" x14ac:dyDescent="0.25">
      <c r="A90" s="4" t="s">
        <v>97</v>
      </c>
      <c r="B90" s="4" t="s">
        <v>545</v>
      </c>
    </row>
    <row r="91" spans="1:2" x14ac:dyDescent="0.25">
      <c r="A91" s="4" t="s">
        <v>97</v>
      </c>
      <c r="B91" s="4" t="s">
        <v>119</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x14ac:dyDescent="0.25">
      <c r="A1" s="66" t="s">
        <v>584</v>
      </c>
      <c r="B1" s="66" t="s">
        <v>585</v>
      </c>
      <c r="C1" s="66" t="s">
        <v>586</v>
      </c>
      <c r="D1" s="67" t="s">
        <v>587</v>
      </c>
      <c r="E1" s="66" t="s">
        <v>585</v>
      </c>
      <c r="F1" s="67" t="s">
        <v>588</v>
      </c>
      <c r="G1" s="66" t="s">
        <v>589</v>
      </c>
      <c r="H1" s="67" t="s">
        <v>590</v>
      </c>
    </row>
    <row r="2" spans="1:8" x14ac:dyDescent="0.25">
      <c r="A2" s="105">
        <v>1</v>
      </c>
      <c r="B2" s="106" t="s">
        <v>591</v>
      </c>
      <c r="C2" s="107" t="s">
        <v>592</v>
      </c>
      <c r="D2" s="68" t="s">
        <v>593</v>
      </c>
      <c r="E2" s="69" t="s">
        <v>594</v>
      </c>
      <c r="F2" s="70" t="s">
        <v>595</v>
      </c>
      <c r="G2" s="71" t="s">
        <v>596</v>
      </c>
      <c r="H2" s="72" t="s">
        <v>597</v>
      </c>
    </row>
    <row r="3" spans="1:8" x14ac:dyDescent="0.25">
      <c r="A3" s="105"/>
      <c r="B3" s="106"/>
      <c r="C3" s="107"/>
      <c r="D3" s="68" t="s">
        <v>598</v>
      </c>
      <c r="E3" s="69" t="s">
        <v>599</v>
      </c>
      <c r="F3" s="73" t="s">
        <v>595</v>
      </c>
      <c r="G3" s="74" t="s">
        <v>600</v>
      </c>
      <c r="H3" s="72" t="s">
        <v>601</v>
      </c>
    </row>
    <row r="4" spans="1:8" x14ac:dyDescent="0.25">
      <c r="A4" s="105"/>
      <c r="B4" s="106"/>
      <c r="C4" s="107"/>
      <c r="D4" s="68" t="s">
        <v>602</v>
      </c>
      <c r="E4" s="70" t="s">
        <v>603</v>
      </c>
      <c r="F4" s="70" t="s">
        <v>604</v>
      </c>
      <c r="G4" s="75">
        <v>25.1</v>
      </c>
      <c r="H4" s="72" t="s">
        <v>605</v>
      </c>
    </row>
    <row r="5" spans="1:8" x14ac:dyDescent="0.25">
      <c r="A5" s="105"/>
      <c r="B5" s="106"/>
      <c r="C5" s="107"/>
      <c r="D5" s="68" t="s">
        <v>606</v>
      </c>
      <c r="E5" s="70" t="s">
        <v>607</v>
      </c>
      <c r="F5" s="70" t="s">
        <v>604</v>
      </c>
      <c r="G5" s="75">
        <v>25.68</v>
      </c>
      <c r="H5" s="72" t="s">
        <v>608</v>
      </c>
    </row>
    <row r="6" spans="1:8" x14ac:dyDescent="0.25">
      <c r="A6" s="105"/>
      <c r="B6" s="106"/>
      <c r="C6" s="107"/>
      <c r="D6" s="68" t="s">
        <v>609</v>
      </c>
      <c r="E6" s="70" t="s">
        <v>607</v>
      </c>
      <c r="F6" s="70" t="s">
        <v>604</v>
      </c>
      <c r="G6" s="75">
        <v>14.5</v>
      </c>
      <c r="H6" s="72" t="s">
        <v>610</v>
      </c>
    </row>
    <row r="7" spans="1:8" x14ac:dyDescent="0.25">
      <c r="A7" s="105"/>
      <c r="B7" s="106"/>
      <c r="C7" s="107"/>
      <c r="D7" s="68" t="s">
        <v>611</v>
      </c>
      <c r="E7" s="70" t="s">
        <v>612</v>
      </c>
      <c r="F7" s="73" t="s">
        <v>613</v>
      </c>
      <c r="G7" s="75">
        <v>8000.1</v>
      </c>
      <c r="H7" s="72" t="s">
        <v>614</v>
      </c>
    </row>
    <row r="8" spans="1:8" x14ac:dyDescent="0.25">
      <c r="A8" s="105"/>
      <c r="B8" s="106"/>
      <c r="C8" s="107"/>
      <c r="D8" s="68" t="s">
        <v>615</v>
      </c>
      <c r="E8" s="70" t="s">
        <v>616</v>
      </c>
      <c r="F8" s="73" t="s">
        <v>613</v>
      </c>
      <c r="G8" s="75">
        <v>9220.7999999999993</v>
      </c>
      <c r="H8" s="72" t="s">
        <v>617</v>
      </c>
    </row>
    <row r="9" spans="1:8" x14ac:dyDescent="0.25">
      <c r="A9" s="105"/>
      <c r="B9" s="106"/>
      <c r="C9" s="107"/>
      <c r="D9" s="68" t="s">
        <v>618</v>
      </c>
      <c r="E9" s="70" t="s">
        <v>619</v>
      </c>
      <c r="F9" s="73" t="s">
        <v>613</v>
      </c>
      <c r="G9" s="75">
        <v>10284.799999999999</v>
      </c>
      <c r="H9" s="72" t="s">
        <v>620</v>
      </c>
    </row>
    <row r="10" spans="1:8" ht="30" x14ac:dyDescent="0.25">
      <c r="A10" s="108">
        <v>2</v>
      </c>
      <c r="B10" s="109" t="s">
        <v>621</v>
      </c>
      <c r="C10" s="108" t="s">
        <v>622</v>
      </c>
      <c r="D10" s="76" t="s">
        <v>76</v>
      </c>
      <c r="E10" s="77" t="s">
        <v>623</v>
      </c>
      <c r="F10" s="77" t="s">
        <v>595</v>
      </c>
      <c r="G10" s="78" t="s">
        <v>624</v>
      </c>
      <c r="H10" s="79" t="s">
        <v>625</v>
      </c>
    </row>
    <row r="11" spans="1:8" x14ac:dyDescent="0.25">
      <c r="A11" s="108"/>
      <c r="B11" s="109"/>
      <c r="C11" s="108"/>
      <c r="D11" s="76" t="s">
        <v>626</v>
      </c>
      <c r="E11" s="80" t="s">
        <v>627</v>
      </c>
      <c r="F11" s="81" t="s">
        <v>628</v>
      </c>
      <c r="G11" s="78" t="b">
        <v>1</v>
      </c>
      <c r="H11" s="79" t="s">
        <v>629</v>
      </c>
    </row>
    <row r="12" spans="1:8" x14ac:dyDescent="0.25">
      <c r="A12" s="110">
        <v>3</v>
      </c>
      <c r="B12" s="111" t="s">
        <v>630</v>
      </c>
      <c r="C12" s="112" t="s">
        <v>631</v>
      </c>
      <c r="D12" s="82" t="s">
        <v>79</v>
      </c>
      <c r="E12" s="83" t="s">
        <v>632</v>
      </c>
      <c r="F12" s="83" t="s">
        <v>595</v>
      </c>
      <c r="G12" s="84" t="s">
        <v>633</v>
      </c>
      <c r="H12" s="85" t="s">
        <v>634</v>
      </c>
    </row>
    <row r="13" spans="1:8" x14ac:dyDescent="0.25">
      <c r="A13" s="110"/>
      <c r="B13" s="111"/>
      <c r="C13" s="112"/>
      <c r="D13" s="82" t="s">
        <v>77</v>
      </c>
      <c r="E13" s="86" t="s">
        <v>635</v>
      </c>
      <c r="F13" s="86" t="s">
        <v>595</v>
      </c>
      <c r="G13" s="87">
        <v>311</v>
      </c>
      <c r="H13" s="85" t="s">
        <v>636</v>
      </c>
    </row>
    <row r="14" spans="1:8" x14ac:dyDescent="0.25">
      <c r="A14" s="110"/>
      <c r="B14" s="111"/>
      <c r="C14" s="112"/>
      <c r="D14" s="82" t="s">
        <v>78</v>
      </c>
      <c r="E14" s="86" t="s">
        <v>637</v>
      </c>
      <c r="F14" s="86" t="s">
        <v>638</v>
      </c>
      <c r="G14" s="88" t="s">
        <v>97</v>
      </c>
      <c r="H14" s="85" t="s">
        <v>639</v>
      </c>
    </row>
    <row r="15" spans="1:8" x14ac:dyDescent="0.25">
      <c r="A15" s="110"/>
      <c r="B15" s="111"/>
      <c r="C15" s="112"/>
      <c r="D15" s="82" t="s">
        <v>80</v>
      </c>
      <c r="E15" s="85" t="s">
        <v>607</v>
      </c>
      <c r="F15" s="86" t="s">
        <v>595</v>
      </c>
      <c r="G15" s="88" t="s">
        <v>141</v>
      </c>
      <c r="H15" s="85" t="s">
        <v>640</v>
      </c>
    </row>
    <row r="16" spans="1:8" x14ac:dyDescent="0.25">
      <c r="A16" s="110"/>
      <c r="B16" s="111"/>
      <c r="C16" s="112"/>
      <c r="D16" s="82" t="s">
        <v>82</v>
      </c>
      <c r="E16" s="83" t="s">
        <v>619</v>
      </c>
      <c r="F16" s="83" t="s">
        <v>613</v>
      </c>
      <c r="G16" s="89">
        <v>34.1</v>
      </c>
      <c r="H16" s="82" t="s">
        <v>641</v>
      </c>
    </row>
    <row r="17" spans="1:8" x14ac:dyDescent="0.25">
      <c r="A17" s="110"/>
      <c r="B17" s="111"/>
      <c r="C17" s="112"/>
      <c r="D17" s="82" t="s">
        <v>81</v>
      </c>
      <c r="E17" s="85" t="s">
        <v>607</v>
      </c>
      <c r="F17" s="83" t="s">
        <v>613</v>
      </c>
      <c r="G17" s="89">
        <v>34.200000000000003</v>
      </c>
      <c r="H17" s="85" t="s">
        <v>642</v>
      </c>
    </row>
    <row r="18" spans="1:8" x14ac:dyDescent="0.25">
      <c r="A18" s="110"/>
      <c r="B18" s="111"/>
      <c r="C18" s="112"/>
      <c r="D18" s="82" t="s">
        <v>83</v>
      </c>
      <c r="E18" s="85" t="s">
        <v>607</v>
      </c>
      <c r="F18" s="83" t="s">
        <v>643</v>
      </c>
      <c r="G18" s="89" t="s">
        <v>644</v>
      </c>
      <c r="H18" s="85" t="s">
        <v>645</v>
      </c>
    </row>
    <row r="19" spans="1:8" x14ac:dyDescent="0.25">
      <c r="A19" s="113">
        <v>4</v>
      </c>
      <c r="B19" s="114" t="s">
        <v>646</v>
      </c>
      <c r="C19" s="115" t="s">
        <v>647</v>
      </c>
      <c r="D19" s="90" t="s">
        <v>593</v>
      </c>
      <c r="E19" s="79" t="s">
        <v>648</v>
      </c>
      <c r="F19" s="79" t="s">
        <v>595</v>
      </c>
      <c r="G19" s="91" t="s">
        <v>649</v>
      </c>
      <c r="H19" s="79" t="s">
        <v>650</v>
      </c>
    </row>
    <row r="20" spans="1:8" x14ac:dyDescent="0.25">
      <c r="A20" s="113"/>
      <c r="B20" s="114"/>
      <c r="C20" s="115"/>
      <c r="D20" s="90" t="s">
        <v>651</v>
      </c>
      <c r="E20" s="79" t="s">
        <v>652</v>
      </c>
      <c r="F20" s="79" t="s">
        <v>613</v>
      </c>
      <c r="G20" s="92">
        <v>12.1</v>
      </c>
      <c r="H20" s="79" t="s">
        <v>653</v>
      </c>
    </row>
  </sheetData>
  <sheetProtection algorithmName="SHA-512" hashValue="Fpm7rYtD/Bl5PA2gb86u+gsa87IJY05CEYEIXfbgJowAjNM5PxbZ2y0YcS1bACvrY5+vsYcHYvBQJADtgU4jiA==" saltValue="cwZTnoMHX8Cbls7Xq0Yo4g==" spinCount="100000" sheet="1" objects="1" scenarios="1"/>
  <mergeCells count="12">
    <mergeCell ref="A12:A18"/>
    <mergeCell ref="B12:B18"/>
    <mergeCell ref="C12:C18"/>
    <mergeCell ref="A19:A20"/>
    <mergeCell ref="B19:B20"/>
    <mergeCell ref="C19:C20"/>
    <mergeCell ref="A2:A9"/>
    <mergeCell ref="B2:B9"/>
    <mergeCell ref="C2:C9"/>
    <mergeCell ref="A10:A11"/>
    <mergeCell ref="B10:B11"/>
    <mergeCell ref="C10:C11"/>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28515625" bestFit="1" customWidth="1"/>
  </cols>
  <sheetData>
    <row r="1" spans="1:5" x14ac:dyDescent="0.25">
      <c r="A1" s="93" t="s">
        <v>654</v>
      </c>
      <c r="B1" s="93" t="s">
        <v>655</v>
      </c>
      <c r="C1" s="93" t="s">
        <v>656</v>
      </c>
      <c r="D1" s="94" t="s">
        <v>657</v>
      </c>
      <c r="E1" s="95"/>
    </row>
    <row r="2" spans="1:5" x14ac:dyDescent="0.25">
      <c r="A2" s="96" t="s">
        <v>97</v>
      </c>
      <c r="B2" s="96" t="s">
        <v>474</v>
      </c>
      <c r="C2" s="96" t="s">
        <v>99</v>
      </c>
      <c r="D2" s="97" t="s">
        <v>658</v>
      </c>
      <c r="E2" s="95"/>
    </row>
    <row r="3" spans="1:5" x14ac:dyDescent="0.25">
      <c r="A3" s="96" t="s">
        <v>97</v>
      </c>
      <c r="B3" s="96" t="s">
        <v>137</v>
      </c>
      <c r="C3" s="96" t="s">
        <v>138</v>
      </c>
      <c r="D3" s="97" t="s">
        <v>649</v>
      </c>
      <c r="E3" s="95"/>
    </row>
    <row r="4" spans="1:5" x14ac:dyDescent="0.25">
      <c r="A4" s="96" t="s">
        <v>97</v>
      </c>
      <c r="B4" s="96" t="s">
        <v>475</v>
      </c>
      <c r="C4" s="96" t="s">
        <v>397</v>
      </c>
      <c r="D4" s="97" t="s">
        <v>659</v>
      </c>
      <c r="E4" s="95"/>
    </row>
    <row r="5" spans="1:5" x14ac:dyDescent="0.25">
      <c r="A5" s="96" t="s">
        <v>97</v>
      </c>
      <c r="B5" s="96" t="s">
        <v>294</v>
      </c>
      <c r="C5" s="96" t="s">
        <v>152</v>
      </c>
      <c r="D5" s="97" t="s">
        <v>660</v>
      </c>
      <c r="E5" s="95"/>
    </row>
    <row r="6" spans="1:5" x14ac:dyDescent="0.25">
      <c r="A6" s="96" t="s">
        <v>97</v>
      </c>
      <c r="B6" s="96" t="s">
        <v>476</v>
      </c>
      <c r="C6" s="96" t="s">
        <v>477</v>
      </c>
      <c r="D6" s="97" t="s">
        <v>661</v>
      </c>
      <c r="E6" s="95"/>
    </row>
    <row r="7" spans="1:5" x14ac:dyDescent="0.25">
      <c r="A7" s="96" t="s">
        <v>97</v>
      </c>
      <c r="B7" s="96" t="s">
        <v>478</v>
      </c>
      <c r="C7" s="96" t="s">
        <v>234</v>
      </c>
      <c r="D7" s="97" t="s">
        <v>662</v>
      </c>
      <c r="E7" s="95"/>
    </row>
    <row r="8" spans="1:5" x14ac:dyDescent="0.25">
      <c r="A8" s="96" t="s">
        <v>97</v>
      </c>
      <c r="B8" s="96" t="s">
        <v>396</v>
      </c>
      <c r="C8" s="96" t="s">
        <v>397</v>
      </c>
      <c r="D8" s="97" t="s">
        <v>663</v>
      </c>
      <c r="E8" s="95"/>
    </row>
    <row r="9" spans="1:5" x14ac:dyDescent="0.25">
      <c r="A9" s="96" t="s">
        <v>97</v>
      </c>
      <c r="B9" s="96" t="s">
        <v>396</v>
      </c>
      <c r="C9" s="96" t="s">
        <v>168</v>
      </c>
      <c r="D9" s="97" t="s">
        <v>664</v>
      </c>
      <c r="E9" s="95"/>
    </row>
    <row r="10" spans="1:5" x14ac:dyDescent="0.25">
      <c r="A10" s="96" t="s">
        <v>97</v>
      </c>
      <c r="B10" s="96" t="s">
        <v>241</v>
      </c>
      <c r="C10" s="96" t="s">
        <v>99</v>
      </c>
      <c r="D10" s="97" t="s">
        <v>665</v>
      </c>
      <c r="E10" s="95"/>
    </row>
    <row r="11" spans="1:5" x14ac:dyDescent="0.25">
      <c r="A11" s="96" t="s">
        <v>97</v>
      </c>
      <c r="B11" s="96" t="s">
        <v>479</v>
      </c>
      <c r="C11" s="96" t="s">
        <v>480</v>
      </c>
      <c r="D11" s="97" t="s">
        <v>666</v>
      </c>
      <c r="E11" s="95"/>
    </row>
    <row r="12" spans="1:5" x14ac:dyDescent="0.25">
      <c r="A12" s="96" t="s">
        <v>97</v>
      </c>
      <c r="B12" s="96" t="s">
        <v>479</v>
      </c>
      <c r="C12" s="96" t="s">
        <v>481</v>
      </c>
      <c r="D12" s="97"/>
      <c r="E12" s="95"/>
    </row>
    <row r="13" spans="1:5" x14ac:dyDescent="0.25">
      <c r="A13" s="96" t="s">
        <v>97</v>
      </c>
      <c r="B13" s="96" t="s">
        <v>479</v>
      </c>
      <c r="C13" s="96" t="s">
        <v>482</v>
      </c>
      <c r="D13" s="97"/>
      <c r="E13" s="95"/>
    </row>
    <row r="14" spans="1:5" x14ac:dyDescent="0.25">
      <c r="A14" s="96" t="s">
        <v>97</v>
      </c>
      <c r="B14" s="96" t="s">
        <v>479</v>
      </c>
      <c r="C14" s="96" t="s">
        <v>483</v>
      </c>
      <c r="D14" s="97"/>
      <c r="E14" s="95"/>
    </row>
    <row r="15" spans="1:5" x14ac:dyDescent="0.25">
      <c r="A15" s="96" t="s">
        <v>97</v>
      </c>
      <c r="B15" s="96" t="s">
        <v>479</v>
      </c>
      <c r="C15" s="96" t="s">
        <v>484</v>
      </c>
      <c r="D15" s="97"/>
      <c r="E15" s="95"/>
    </row>
    <row r="16" spans="1:5" x14ac:dyDescent="0.25">
      <c r="A16" s="96" t="s">
        <v>97</v>
      </c>
      <c r="B16" s="96" t="s">
        <v>479</v>
      </c>
      <c r="C16" s="96" t="s">
        <v>485</v>
      </c>
      <c r="D16" s="97"/>
      <c r="E16" s="95"/>
    </row>
    <row r="17" spans="1:5" x14ac:dyDescent="0.25">
      <c r="A17" s="96" t="s">
        <v>97</v>
      </c>
      <c r="B17" s="96" t="s">
        <v>479</v>
      </c>
      <c r="C17" s="96" t="s">
        <v>486</v>
      </c>
      <c r="D17" s="97"/>
      <c r="E17" s="95"/>
    </row>
    <row r="18" spans="1:5" x14ac:dyDescent="0.25">
      <c r="A18" s="96" t="s">
        <v>97</v>
      </c>
      <c r="B18" s="96" t="s">
        <v>479</v>
      </c>
      <c r="C18" s="96" t="s">
        <v>487</v>
      </c>
      <c r="D18" s="97"/>
      <c r="E18" s="95"/>
    </row>
    <row r="19" spans="1:5" x14ac:dyDescent="0.25">
      <c r="A19" s="96" t="s">
        <v>97</v>
      </c>
      <c r="B19" s="96" t="s">
        <v>233</v>
      </c>
      <c r="C19" s="96" t="s">
        <v>234</v>
      </c>
      <c r="D19" s="97"/>
      <c r="E19" s="95"/>
    </row>
    <row r="20" spans="1:5" x14ac:dyDescent="0.25">
      <c r="A20" s="96" t="s">
        <v>97</v>
      </c>
      <c r="B20" s="96" t="s">
        <v>157</v>
      </c>
      <c r="C20" s="96" t="s">
        <v>158</v>
      </c>
      <c r="D20" s="97"/>
      <c r="E20" s="95"/>
    </row>
    <row r="21" spans="1:5" x14ac:dyDescent="0.25">
      <c r="A21" s="96" t="s">
        <v>97</v>
      </c>
      <c r="B21" s="96" t="s">
        <v>148</v>
      </c>
      <c r="C21" s="96" t="s">
        <v>149</v>
      </c>
      <c r="D21" s="97"/>
      <c r="E21" s="95"/>
    </row>
    <row r="22" spans="1:5" x14ac:dyDescent="0.25">
      <c r="A22" s="96" t="s">
        <v>97</v>
      </c>
      <c r="B22" s="96" t="s">
        <v>167</v>
      </c>
      <c r="C22" s="96" t="s">
        <v>194</v>
      </c>
      <c r="D22" s="97"/>
      <c r="E22" s="95"/>
    </row>
    <row r="23" spans="1:5" x14ac:dyDescent="0.25">
      <c r="A23" s="96" t="s">
        <v>97</v>
      </c>
      <c r="B23" s="96" t="s">
        <v>167</v>
      </c>
      <c r="C23" s="96" t="s">
        <v>168</v>
      </c>
      <c r="D23" s="97"/>
      <c r="E23" s="95"/>
    </row>
    <row r="24" spans="1:5" x14ac:dyDescent="0.25">
      <c r="A24" s="96" t="s">
        <v>97</v>
      </c>
      <c r="B24" s="96" t="s">
        <v>488</v>
      </c>
      <c r="C24" s="96" t="s">
        <v>168</v>
      </c>
      <c r="D24" s="97"/>
      <c r="E24" s="95"/>
    </row>
    <row r="25" spans="1:5" x14ac:dyDescent="0.25">
      <c r="A25" s="96" t="s">
        <v>97</v>
      </c>
      <c r="B25" s="96" t="s">
        <v>489</v>
      </c>
      <c r="C25" s="96" t="s">
        <v>490</v>
      </c>
      <c r="D25" s="97"/>
      <c r="E25" s="95"/>
    </row>
    <row r="26" spans="1:5" x14ac:dyDescent="0.25">
      <c r="A26" s="96" t="s">
        <v>97</v>
      </c>
      <c r="B26" s="96" t="s">
        <v>491</v>
      </c>
      <c r="C26" s="96" t="s">
        <v>234</v>
      </c>
      <c r="D26" s="97"/>
      <c r="E26" s="95"/>
    </row>
    <row r="27" spans="1:5" x14ac:dyDescent="0.25">
      <c r="A27" s="96" t="s">
        <v>97</v>
      </c>
      <c r="B27" s="96" t="s">
        <v>140</v>
      </c>
      <c r="C27" s="96" t="s">
        <v>141</v>
      </c>
      <c r="D27" s="97"/>
      <c r="E27" s="95"/>
    </row>
    <row r="28" spans="1:5" x14ac:dyDescent="0.25">
      <c r="A28" s="96" t="s">
        <v>97</v>
      </c>
      <c r="B28" s="96" t="s">
        <v>140</v>
      </c>
      <c r="C28" s="96" t="s">
        <v>492</v>
      </c>
      <c r="D28" s="97"/>
      <c r="E28" s="95"/>
    </row>
    <row r="29" spans="1:5" x14ac:dyDescent="0.25">
      <c r="A29" s="96" t="s">
        <v>97</v>
      </c>
      <c r="B29" s="96" t="s">
        <v>493</v>
      </c>
      <c r="C29" s="96" t="s">
        <v>168</v>
      </c>
      <c r="D29" s="97"/>
      <c r="E29" s="95"/>
    </row>
    <row r="30" spans="1:5" x14ac:dyDescent="0.25">
      <c r="A30" s="96" t="s">
        <v>97</v>
      </c>
      <c r="B30" s="96" t="s">
        <v>493</v>
      </c>
      <c r="C30" s="96" t="s">
        <v>494</v>
      </c>
      <c r="D30" s="97"/>
      <c r="E30" s="95"/>
    </row>
    <row r="31" spans="1:5" x14ac:dyDescent="0.25">
      <c r="A31" s="96" t="s">
        <v>97</v>
      </c>
      <c r="B31" s="96" t="s">
        <v>493</v>
      </c>
      <c r="C31" s="96" t="s">
        <v>495</v>
      </c>
      <c r="D31" s="97"/>
      <c r="E31" s="95"/>
    </row>
    <row r="32" spans="1:5" x14ac:dyDescent="0.25">
      <c r="A32" s="96" t="s">
        <v>97</v>
      </c>
      <c r="B32" s="96" t="s">
        <v>496</v>
      </c>
      <c r="C32" s="96" t="s">
        <v>168</v>
      </c>
      <c r="D32" s="97"/>
      <c r="E32" s="95"/>
    </row>
    <row r="33" spans="1:5" x14ac:dyDescent="0.25">
      <c r="A33" s="96" t="s">
        <v>97</v>
      </c>
      <c r="B33" s="96" t="s">
        <v>497</v>
      </c>
      <c r="C33" s="96" t="s">
        <v>487</v>
      </c>
      <c r="D33" s="97"/>
      <c r="E33" s="95"/>
    </row>
    <row r="34" spans="1:5" x14ac:dyDescent="0.25">
      <c r="A34" s="96" t="s">
        <v>97</v>
      </c>
      <c r="B34" s="96" t="s">
        <v>497</v>
      </c>
      <c r="C34" s="96" t="s">
        <v>234</v>
      </c>
      <c r="D34" s="97"/>
      <c r="E34" s="95"/>
    </row>
    <row r="35" spans="1:5" x14ac:dyDescent="0.25">
      <c r="A35" s="96" t="s">
        <v>97</v>
      </c>
      <c r="B35" s="96" t="s">
        <v>250</v>
      </c>
      <c r="C35" s="96" t="s">
        <v>251</v>
      </c>
      <c r="D35" s="97"/>
      <c r="E35" s="95"/>
    </row>
    <row r="36" spans="1:5" x14ac:dyDescent="0.25">
      <c r="A36" s="96" t="s">
        <v>97</v>
      </c>
      <c r="B36" s="96" t="s">
        <v>498</v>
      </c>
      <c r="C36" s="96" t="s">
        <v>234</v>
      </c>
      <c r="D36" s="97"/>
      <c r="E36" s="95"/>
    </row>
    <row r="37" spans="1:5" x14ac:dyDescent="0.25">
      <c r="A37" s="96" t="s">
        <v>97</v>
      </c>
      <c r="B37" s="96" t="s">
        <v>499</v>
      </c>
      <c r="C37" s="96" t="s">
        <v>141</v>
      </c>
      <c r="D37" s="97"/>
      <c r="E37" s="95"/>
    </row>
    <row r="38" spans="1:5" x14ac:dyDescent="0.25">
      <c r="A38" s="96" t="s">
        <v>97</v>
      </c>
      <c r="B38" s="96" t="s">
        <v>98</v>
      </c>
      <c r="C38" s="96" t="s">
        <v>99</v>
      </c>
      <c r="D38" s="97"/>
      <c r="E38" s="95"/>
    </row>
    <row r="39" spans="1:5" x14ac:dyDescent="0.25">
      <c r="A39" s="96" t="s">
        <v>97</v>
      </c>
      <c r="B39" s="96" t="s">
        <v>131</v>
      </c>
      <c r="C39" s="96" t="s">
        <v>132</v>
      </c>
      <c r="D39" s="97"/>
      <c r="E39" s="95"/>
    </row>
    <row r="40" spans="1:5" x14ac:dyDescent="0.25">
      <c r="A40" s="96" t="s">
        <v>97</v>
      </c>
      <c r="B40" s="96" t="s">
        <v>500</v>
      </c>
      <c r="C40" s="96" t="s">
        <v>501</v>
      </c>
      <c r="D40" s="97"/>
      <c r="E40" s="95"/>
    </row>
    <row r="41" spans="1:5" x14ac:dyDescent="0.25">
      <c r="A41" s="96" t="s">
        <v>97</v>
      </c>
      <c r="B41" s="96" t="s">
        <v>502</v>
      </c>
      <c r="C41" s="96" t="s">
        <v>503</v>
      </c>
      <c r="D41" s="97"/>
      <c r="E41" s="95"/>
    </row>
    <row r="42" spans="1:5" x14ac:dyDescent="0.25">
      <c r="A42" s="96" t="s">
        <v>97</v>
      </c>
      <c r="B42" s="96" t="s">
        <v>502</v>
      </c>
      <c r="C42" s="96" t="s">
        <v>501</v>
      </c>
      <c r="D42" s="97"/>
      <c r="E42" s="95"/>
    </row>
    <row r="43" spans="1:5" x14ac:dyDescent="0.25">
      <c r="A43" s="96" t="s">
        <v>97</v>
      </c>
      <c r="B43" s="96" t="s">
        <v>504</v>
      </c>
      <c r="C43" s="96" t="s">
        <v>505</v>
      </c>
      <c r="D43" s="97"/>
      <c r="E43" s="95"/>
    </row>
    <row r="44" spans="1:5" x14ac:dyDescent="0.25">
      <c r="A44" s="96" t="s">
        <v>97</v>
      </c>
      <c r="B44" s="96" t="s">
        <v>506</v>
      </c>
      <c r="C44" s="96" t="s">
        <v>234</v>
      </c>
      <c r="D44" s="97"/>
      <c r="E44" s="95"/>
    </row>
    <row r="45" spans="1:5" x14ac:dyDescent="0.25">
      <c r="A45" s="96" t="s">
        <v>97</v>
      </c>
      <c r="B45" s="96" t="s">
        <v>507</v>
      </c>
      <c r="C45" s="96" t="s">
        <v>508</v>
      </c>
      <c r="D45" s="97"/>
      <c r="E45" s="95"/>
    </row>
    <row r="46" spans="1:5" x14ac:dyDescent="0.25">
      <c r="A46" s="96" t="s">
        <v>97</v>
      </c>
      <c r="B46" s="96" t="s">
        <v>509</v>
      </c>
      <c r="C46" s="96" t="s">
        <v>234</v>
      </c>
      <c r="D46" s="97"/>
      <c r="E46" s="95"/>
    </row>
    <row r="47" spans="1:5" x14ac:dyDescent="0.25">
      <c r="A47" s="96" t="s">
        <v>97</v>
      </c>
      <c r="B47" s="96" t="s">
        <v>510</v>
      </c>
      <c r="C47" s="96" t="s">
        <v>234</v>
      </c>
      <c r="D47" s="97"/>
      <c r="E47" s="95"/>
    </row>
    <row r="48" spans="1:5" x14ac:dyDescent="0.25">
      <c r="A48" s="96" t="s">
        <v>97</v>
      </c>
      <c r="B48" s="96" t="s">
        <v>511</v>
      </c>
      <c r="C48" s="96" t="s">
        <v>512</v>
      </c>
      <c r="D48" s="97"/>
      <c r="E48" s="95"/>
    </row>
    <row r="49" spans="1:5" x14ac:dyDescent="0.25">
      <c r="A49" s="96" t="s">
        <v>97</v>
      </c>
      <c r="B49" s="96" t="s">
        <v>511</v>
      </c>
      <c r="C49" s="96" t="s">
        <v>495</v>
      </c>
      <c r="D49" s="97"/>
      <c r="E49" s="95"/>
    </row>
    <row r="50" spans="1:5" x14ac:dyDescent="0.25">
      <c r="A50" s="96" t="s">
        <v>97</v>
      </c>
      <c r="B50" s="96" t="s">
        <v>513</v>
      </c>
      <c r="C50" s="96" t="s">
        <v>514</v>
      </c>
      <c r="D50" s="97"/>
      <c r="E50" s="95"/>
    </row>
    <row r="51" spans="1:5" x14ac:dyDescent="0.25">
      <c r="A51" s="96" t="s">
        <v>97</v>
      </c>
      <c r="B51" s="96" t="s">
        <v>515</v>
      </c>
      <c r="C51" s="96" t="s">
        <v>516</v>
      </c>
      <c r="D51" s="97"/>
      <c r="E51" s="95"/>
    </row>
    <row r="52" spans="1:5" x14ac:dyDescent="0.25">
      <c r="A52" s="96" t="s">
        <v>97</v>
      </c>
      <c r="B52" s="96" t="s">
        <v>517</v>
      </c>
      <c r="C52" s="96" t="s">
        <v>144</v>
      </c>
      <c r="D52" s="97"/>
      <c r="E52" s="95"/>
    </row>
    <row r="53" spans="1:5" x14ac:dyDescent="0.25">
      <c r="A53" s="96" t="s">
        <v>97</v>
      </c>
      <c r="B53" s="96" t="s">
        <v>517</v>
      </c>
      <c r="C53" s="96" t="s">
        <v>99</v>
      </c>
      <c r="D53" s="97"/>
      <c r="E53" s="95"/>
    </row>
    <row r="54" spans="1:5" x14ac:dyDescent="0.25">
      <c r="A54" s="96" t="s">
        <v>97</v>
      </c>
      <c r="B54" s="96" t="s">
        <v>222</v>
      </c>
      <c r="C54" s="96" t="s">
        <v>141</v>
      </c>
      <c r="D54" s="97"/>
      <c r="E54" s="95"/>
    </row>
    <row r="55" spans="1:5" x14ac:dyDescent="0.25">
      <c r="A55" s="96" t="s">
        <v>97</v>
      </c>
      <c r="B55" s="96" t="s">
        <v>518</v>
      </c>
      <c r="C55" s="96" t="s">
        <v>519</v>
      </c>
      <c r="D55" s="97"/>
      <c r="E55" s="95"/>
    </row>
    <row r="56" spans="1:5" x14ac:dyDescent="0.25">
      <c r="A56" s="96" t="s">
        <v>97</v>
      </c>
      <c r="B56" s="96" t="s">
        <v>218</v>
      </c>
      <c r="C56" s="96" t="s">
        <v>492</v>
      </c>
      <c r="D56" s="97"/>
      <c r="E56" s="95"/>
    </row>
    <row r="57" spans="1:5" x14ac:dyDescent="0.25">
      <c r="A57" s="96" t="s">
        <v>97</v>
      </c>
      <c r="B57" s="96" t="s">
        <v>218</v>
      </c>
      <c r="C57" s="96" t="s">
        <v>219</v>
      </c>
      <c r="D57" s="97"/>
      <c r="E57" s="95"/>
    </row>
    <row r="58" spans="1:5" x14ac:dyDescent="0.25">
      <c r="A58" s="96" t="s">
        <v>97</v>
      </c>
      <c r="B58" s="96" t="s">
        <v>520</v>
      </c>
      <c r="C58" s="96" t="s">
        <v>158</v>
      </c>
      <c r="D58" s="97"/>
      <c r="E58" s="95"/>
    </row>
    <row r="59" spans="1:5" x14ac:dyDescent="0.25">
      <c r="A59" s="96" t="s">
        <v>97</v>
      </c>
      <c r="B59" s="96" t="s">
        <v>520</v>
      </c>
      <c r="C59" s="96" t="s">
        <v>344</v>
      </c>
      <c r="D59" s="97"/>
      <c r="E59" s="95"/>
    </row>
    <row r="60" spans="1:5" x14ac:dyDescent="0.25">
      <c r="A60" s="96" t="s">
        <v>97</v>
      </c>
      <c r="B60" s="96" t="s">
        <v>113</v>
      </c>
      <c r="C60" s="96" t="s">
        <v>114</v>
      </c>
      <c r="D60" s="97"/>
      <c r="E60" s="95"/>
    </row>
    <row r="61" spans="1:5" x14ac:dyDescent="0.25">
      <c r="A61" s="96" t="s">
        <v>97</v>
      </c>
      <c r="B61" s="96" t="s">
        <v>230</v>
      </c>
      <c r="C61" s="96" t="s">
        <v>521</v>
      </c>
      <c r="D61" s="97"/>
      <c r="E61" s="95"/>
    </row>
    <row r="62" spans="1:5" x14ac:dyDescent="0.25">
      <c r="A62" s="96" t="s">
        <v>97</v>
      </c>
      <c r="B62" s="96" t="s">
        <v>230</v>
      </c>
      <c r="C62" s="96" t="s">
        <v>231</v>
      </c>
      <c r="D62" s="97"/>
      <c r="E62" s="95"/>
    </row>
    <row r="63" spans="1:5" x14ac:dyDescent="0.25">
      <c r="A63" s="96" t="s">
        <v>97</v>
      </c>
      <c r="B63" s="96" t="s">
        <v>522</v>
      </c>
      <c r="C63" s="96" t="s">
        <v>344</v>
      </c>
      <c r="D63" s="97"/>
      <c r="E63" s="95"/>
    </row>
    <row r="64" spans="1:5" x14ac:dyDescent="0.25">
      <c r="A64" s="96" t="s">
        <v>97</v>
      </c>
      <c r="B64" s="96" t="s">
        <v>523</v>
      </c>
      <c r="C64" s="96" t="s">
        <v>524</v>
      </c>
      <c r="D64" s="97"/>
      <c r="E64" s="95"/>
    </row>
    <row r="65" spans="1:5" x14ac:dyDescent="0.25">
      <c r="A65" s="96" t="s">
        <v>97</v>
      </c>
      <c r="B65" s="96" t="s">
        <v>525</v>
      </c>
      <c r="C65" s="96" t="s">
        <v>168</v>
      </c>
      <c r="D65" s="97"/>
      <c r="E65" s="95"/>
    </row>
    <row r="66" spans="1:5" x14ac:dyDescent="0.25">
      <c r="A66" s="96" t="s">
        <v>97</v>
      </c>
      <c r="B66" s="96" t="s">
        <v>176</v>
      </c>
      <c r="C66" s="96" t="s">
        <v>177</v>
      </c>
      <c r="D66" s="97"/>
      <c r="E66" s="95"/>
    </row>
    <row r="67" spans="1:5" x14ac:dyDescent="0.25">
      <c r="A67" s="96" t="s">
        <v>97</v>
      </c>
      <c r="B67" s="96" t="s">
        <v>151</v>
      </c>
      <c r="C67" s="96" t="s">
        <v>526</v>
      </c>
      <c r="D67" s="97"/>
      <c r="E67" s="95"/>
    </row>
    <row r="68" spans="1:5" x14ac:dyDescent="0.25">
      <c r="A68" s="96" t="s">
        <v>97</v>
      </c>
      <c r="B68" s="96" t="s">
        <v>151</v>
      </c>
      <c r="C68" s="96" t="s">
        <v>152</v>
      </c>
      <c r="D68" s="97"/>
      <c r="E68" s="95"/>
    </row>
    <row r="69" spans="1:5" x14ac:dyDescent="0.25">
      <c r="A69" s="96" t="s">
        <v>97</v>
      </c>
      <c r="B69" s="96" t="s">
        <v>527</v>
      </c>
      <c r="C69" s="96" t="s">
        <v>528</v>
      </c>
      <c r="D69" s="97"/>
      <c r="E69" s="95"/>
    </row>
    <row r="70" spans="1:5" x14ac:dyDescent="0.25">
      <c r="A70" s="96" t="s">
        <v>97</v>
      </c>
      <c r="B70" s="96" t="s">
        <v>529</v>
      </c>
      <c r="C70" s="96" t="s">
        <v>492</v>
      </c>
      <c r="D70" s="97"/>
      <c r="E70" s="95"/>
    </row>
    <row r="71" spans="1:5" x14ac:dyDescent="0.25">
      <c r="A71" s="96" t="s">
        <v>97</v>
      </c>
      <c r="B71" s="96" t="s">
        <v>530</v>
      </c>
      <c r="C71" s="96" t="s">
        <v>138</v>
      </c>
      <c r="D71" s="97"/>
      <c r="E71" s="95"/>
    </row>
    <row r="72" spans="1:5" x14ac:dyDescent="0.25">
      <c r="A72" s="96" t="s">
        <v>97</v>
      </c>
      <c r="B72" s="96" t="s">
        <v>531</v>
      </c>
      <c r="C72" s="96" t="s">
        <v>532</v>
      </c>
      <c r="D72" s="97"/>
      <c r="E72" s="95"/>
    </row>
    <row r="73" spans="1:5" x14ac:dyDescent="0.25">
      <c r="A73" s="96" t="s">
        <v>97</v>
      </c>
      <c r="B73" s="96" t="s">
        <v>533</v>
      </c>
      <c r="C73" s="96" t="s">
        <v>492</v>
      </c>
      <c r="D73" s="97"/>
      <c r="E73" s="95"/>
    </row>
    <row r="74" spans="1:5" x14ac:dyDescent="0.25">
      <c r="A74" s="96" t="s">
        <v>97</v>
      </c>
      <c r="B74" s="96" t="s">
        <v>534</v>
      </c>
      <c r="C74" s="96" t="s">
        <v>535</v>
      </c>
      <c r="D74" s="97"/>
      <c r="E74" s="95"/>
    </row>
    <row r="75" spans="1:5" x14ac:dyDescent="0.25">
      <c r="A75" s="96" t="s">
        <v>97</v>
      </c>
      <c r="B75" s="96" t="s">
        <v>536</v>
      </c>
      <c r="C75" s="96" t="s">
        <v>537</v>
      </c>
      <c r="D75" s="97"/>
      <c r="E75" s="95"/>
    </row>
    <row r="76" spans="1:5" x14ac:dyDescent="0.25">
      <c r="A76" s="96" t="s">
        <v>97</v>
      </c>
      <c r="B76" s="96" t="s">
        <v>343</v>
      </c>
      <c r="C76" s="96" t="s">
        <v>344</v>
      </c>
      <c r="D76" s="97"/>
      <c r="E76" s="95"/>
    </row>
    <row r="77" spans="1:5" x14ac:dyDescent="0.25">
      <c r="A77" s="96" t="s">
        <v>97</v>
      </c>
      <c r="B77" s="96" t="s">
        <v>538</v>
      </c>
      <c r="C77" s="96" t="s">
        <v>539</v>
      </c>
      <c r="D77" s="97"/>
      <c r="E77" s="95"/>
    </row>
    <row r="78" spans="1:5" x14ac:dyDescent="0.25">
      <c r="A78" s="96" t="s">
        <v>97</v>
      </c>
      <c r="B78" s="96" t="s">
        <v>540</v>
      </c>
      <c r="C78" s="96" t="s">
        <v>344</v>
      </c>
      <c r="D78" s="97"/>
      <c r="E78" s="95"/>
    </row>
    <row r="79" spans="1:5" x14ac:dyDescent="0.25">
      <c r="A79" s="96" t="s">
        <v>97</v>
      </c>
      <c r="B79" s="96" t="s">
        <v>541</v>
      </c>
      <c r="C79" s="96" t="s">
        <v>105</v>
      </c>
      <c r="D79" s="97"/>
      <c r="E79" s="95"/>
    </row>
    <row r="80" spans="1:5" x14ac:dyDescent="0.25">
      <c r="A80" s="96" t="s">
        <v>97</v>
      </c>
      <c r="B80" s="96" t="s">
        <v>143</v>
      </c>
      <c r="C80" s="96" t="s">
        <v>144</v>
      </c>
      <c r="D80" s="97"/>
      <c r="E80" s="95"/>
    </row>
    <row r="81" spans="1:5" x14ac:dyDescent="0.25">
      <c r="A81" s="96" t="s">
        <v>97</v>
      </c>
      <c r="B81" s="96" t="s">
        <v>542</v>
      </c>
      <c r="C81" s="96" t="s">
        <v>543</v>
      </c>
      <c r="D81" s="97"/>
      <c r="E81" s="95"/>
    </row>
    <row r="82" spans="1:5" x14ac:dyDescent="0.25">
      <c r="A82" s="96" t="s">
        <v>97</v>
      </c>
      <c r="B82" s="96" t="s">
        <v>542</v>
      </c>
      <c r="C82" s="96" t="s">
        <v>512</v>
      </c>
      <c r="D82" s="97"/>
      <c r="E82" s="95"/>
    </row>
    <row r="83" spans="1:5" x14ac:dyDescent="0.25">
      <c r="A83" s="96" t="s">
        <v>97</v>
      </c>
      <c r="B83" s="96" t="s">
        <v>542</v>
      </c>
      <c r="C83" s="96" t="s">
        <v>234</v>
      </c>
      <c r="D83" s="97"/>
      <c r="E83" s="95"/>
    </row>
    <row r="84" spans="1:5" x14ac:dyDescent="0.25">
      <c r="A84" s="96" t="s">
        <v>97</v>
      </c>
      <c r="B84" s="96" t="s">
        <v>544</v>
      </c>
      <c r="C84" s="96" t="s">
        <v>532</v>
      </c>
      <c r="D84" s="97"/>
      <c r="E84" s="95"/>
    </row>
    <row r="85" spans="1:5" x14ac:dyDescent="0.25">
      <c r="A85" s="96" t="s">
        <v>97</v>
      </c>
      <c r="B85" s="96" t="s">
        <v>285</v>
      </c>
      <c r="C85" s="96" t="s">
        <v>286</v>
      </c>
      <c r="D85" s="97"/>
      <c r="E85" s="95"/>
    </row>
    <row r="86" spans="1:5" x14ac:dyDescent="0.25">
      <c r="A86" s="96" t="s">
        <v>97</v>
      </c>
      <c r="B86" s="96" t="s">
        <v>545</v>
      </c>
      <c r="C86" s="96" t="s">
        <v>546</v>
      </c>
      <c r="D86" s="97"/>
      <c r="E86" s="95"/>
    </row>
    <row r="87" spans="1:5" x14ac:dyDescent="0.25">
      <c r="A87" s="96" t="s">
        <v>97</v>
      </c>
      <c r="B87" s="96" t="s">
        <v>119</v>
      </c>
      <c r="C87" s="96" t="s">
        <v>120</v>
      </c>
      <c r="D87" s="97"/>
      <c r="E87" s="95"/>
    </row>
    <row r="88" spans="1:5" x14ac:dyDescent="0.25">
      <c r="A88" s="96" t="s">
        <v>103</v>
      </c>
      <c r="B88" s="96" t="s">
        <v>107</v>
      </c>
      <c r="C88" s="96" t="s">
        <v>105</v>
      </c>
      <c r="D88" s="97"/>
      <c r="E88" s="95"/>
    </row>
    <row r="89" spans="1:5" x14ac:dyDescent="0.25">
      <c r="A89" s="96" t="s">
        <v>103</v>
      </c>
      <c r="B89" s="96" t="s">
        <v>473</v>
      </c>
      <c r="C89" s="96" t="s">
        <v>105</v>
      </c>
      <c r="D89" s="97"/>
      <c r="E89" s="95"/>
    </row>
    <row r="90" spans="1:5" x14ac:dyDescent="0.25">
      <c r="A90" s="96" t="s">
        <v>103</v>
      </c>
      <c r="B90" s="96" t="s">
        <v>104</v>
      </c>
      <c r="C90" s="96" t="s">
        <v>105</v>
      </c>
      <c r="D90" s="97"/>
      <c r="E90" s="95"/>
    </row>
    <row r="91" spans="1:5" x14ac:dyDescent="0.25">
      <c r="A91" s="96" t="s">
        <v>109</v>
      </c>
      <c r="B91" s="96" t="s">
        <v>458</v>
      </c>
      <c r="C91" s="96" t="s">
        <v>111</v>
      </c>
      <c r="D91" s="97"/>
      <c r="E91" s="95"/>
    </row>
    <row r="92" spans="1:5" x14ac:dyDescent="0.25">
      <c r="A92" s="96" t="s">
        <v>109</v>
      </c>
      <c r="B92" s="96" t="s">
        <v>459</v>
      </c>
      <c r="C92" s="96" t="s">
        <v>197</v>
      </c>
      <c r="D92" s="97"/>
      <c r="E92" s="95"/>
    </row>
    <row r="93" spans="1:5" x14ac:dyDescent="0.25">
      <c r="A93" s="96" t="s">
        <v>109</v>
      </c>
      <c r="B93" s="96" t="s">
        <v>460</v>
      </c>
      <c r="C93" s="96" t="s">
        <v>197</v>
      </c>
      <c r="D93" s="97"/>
      <c r="E93" s="95"/>
    </row>
    <row r="94" spans="1:5" x14ac:dyDescent="0.25">
      <c r="A94" s="96" t="s">
        <v>109</v>
      </c>
      <c r="B94" s="96" t="s">
        <v>110</v>
      </c>
      <c r="C94" s="96" t="s">
        <v>111</v>
      </c>
      <c r="D94" s="97"/>
      <c r="E94" s="95"/>
    </row>
    <row r="95" spans="1:5" x14ac:dyDescent="0.25">
      <c r="A95" s="96" t="s">
        <v>109</v>
      </c>
      <c r="B95" s="96" t="s">
        <v>461</v>
      </c>
      <c r="C95" s="96" t="s">
        <v>197</v>
      </c>
      <c r="D95" s="97"/>
      <c r="E95" s="95"/>
    </row>
    <row r="96" spans="1:5" x14ac:dyDescent="0.25">
      <c r="A96" s="96" t="s">
        <v>109</v>
      </c>
      <c r="B96" s="96" t="s">
        <v>462</v>
      </c>
      <c r="C96" s="96" t="s">
        <v>111</v>
      </c>
      <c r="D96" s="97"/>
      <c r="E96" s="95"/>
    </row>
    <row r="97" spans="1:5" x14ac:dyDescent="0.25">
      <c r="A97" s="96" t="s">
        <v>109</v>
      </c>
      <c r="B97" s="96" t="s">
        <v>463</v>
      </c>
      <c r="C97" s="96" t="s">
        <v>191</v>
      </c>
      <c r="D97" s="97"/>
      <c r="E97" s="95"/>
    </row>
    <row r="98" spans="1:5" x14ac:dyDescent="0.25">
      <c r="A98" s="96" t="s">
        <v>109</v>
      </c>
      <c r="B98" s="96" t="s">
        <v>464</v>
      </c>
      <c r="C98" s="96" t="s">
        <v>197</v>
      </c>
      <c r="D98" s="97"/>
      <c r="E98" s="95"/>
    </row>
    <row r="99" spans="1:5" x14ac:dyDescent="0.25">
      <c r="A99" s="96" t="s">
        <v>109</v>
      </c>
      <c r="B99" s="96" t="s">
        <v>465</v>
      </c>
      <c r="C99" s="96" t="s">
        <v>197</v>
      </c>
      <c r="D99" s="97"/>
      <c r="E99" s="95"/>
    </row>
    <row r="100" spans="1:5" x14ac:dyDescent="0.25">
      <c r="A100" s="96" t="s">
        <v>109</v>
      </c>
      <c r="B100" s="96" t="s">
        <v>466</v>
      </c>
      <c r="C100" s="96" t="s">
        <v>191</v>
      </c>
      <c r="D100" s="97"/>
      <c r="E100" s="95"/>
    </row>
    <row r="101" spans="1:5" x14ac:dyDescent="0.25">
      <c r="A101" s="96" t="s">
        <v>109</v>
      </c>
      <c r="B101" s="96" t="s">
        <v>467</v>
      </c>
      <c r="C101" s="96" t="s">
        <v>111</v>
      </c>
      <c r="D101" s="97"/>
      <c r="E101" s="95"/>
    </row>
    <row r="102" spans="1:5" x14ac:dyDescent="0.25">
      <c r="A102" s="96" t="s">
        <v>109</v>
      </c>
      <c r="B102" s="96" t="s">
        <v>467</v>
      </c>
      <c r="C102" s="96" t="s">
        <v>191</v>
      </c>
      <c r="D102" s="97"/>
      <c r="E102" s="95"/>
    </row>
    <row r="103" spans="1:5" x14ac:dyDescent="0.25">
      <c r="A103" s="96" t="s">
        <v>109</v>
      </c>
      <c r="B103" s="96" t="s">
        <v>468</v>
      </c>
      <c r="C103" s="96" t="s">
        <v>111</v>
      </c>
      <c r="D103" s="97"/>
      <c r="E103" s="95"/>
    </row>
    <row r="104" spans="1:5" x14ac:dyDescent="0.25">
      <c r="A104" s="96" t="s">
        <v>109</v>
      </c>
      <c r="B104" s="96" t="s">
        <v>468</v>
      </c>
      <c r="C104" s="96" t="s">
        <v>191</v>
      </c>
      <c r="D104" s="97"/>
      <c r="E104" s="95"/>
    </row>
    <row r="105" spans="1:5" x14ac:dyDescent="0.25">
      <c r="A105" s="96" t="s">
        <v>109</v>
      </c>
      <c r="B105" s="96" t="s">
        <v>469</v>
      </c>
      <c r="C105" s="96" t="s">
        <v>197</v>
      </c>
      <c r="D105" s="97"/>
      <c r="E105" s="95"/>
    </row>
    <row r="106" spans="1:5" x14ac:dyDescent="0.25">
      <c r="A106" s="96" t="s">
        <v>109</v>
      </c>
      <c r="B106" s="96" t="s">
        <v>469</v>
      </c>
      <c r="C106" s="96" t="s">
        <v>191</v>
      </c>
      <c r="D106" s="97"/>
      <c r="E106" s="95"/>
    </row>
    <row r="107" spans="1:5" x14ac:dyDescent="0.25">
      <c r="A107" s="96" t="s">
        <v>109</v>
      </c>
      <c r="B107" s="96" t="s">
        <v>190</v>
      </c>
      <c r="C107" s="96" t="s">
        <v>111</v>
      </c>
      <c r="D107" s="97"/>
      <c r="E107" s="95"/>
    </row>
    <row r="108" spans="1:5" x14ac:dyDescent="0.25">
      <c r="A108" s="96" t="s">
        <v>109</v>
      </c>
      <c r="B108" s="96" t="s">
        <v>190</v>
      </c>
      <c r="C108" s="96" t="s">
        <v>191</v>
      </c>
      <c r="D108" s="97"/>
      <c r="E108" s="95"/>
    </row>
    <row r="109" spans="1:5" x14ac:dyDescent="0.25">
      <c r="A109" s="96" t="s">
        <v>109</v>
      </c>
      <c r="B109" s="96" t="s">
        <v>470</v>
      </c>
      <c r="C109" s="96" t="s">
        <v>197</v>
      </c>
      <c r="D109" s="97"/>
      <c r="E109" s="95"/>
    </row>
    <row r="110" spans="1:5" x14ac:dyDescent="0.25">
      <c r="A110" s="96" t="s">
        <v>109</v>
      </c>
      <c r="B110" s="96" t="s">
        <v>471</v>
      </c>
      <c r="C110" s="96" t="s">
        <v>197</v>
      </c>
      <c r="D110" s="97"/>
      <c r="E110" s="95"/>
    </row>
    <row r="111" spans="1:5" x14ac:dyDescent="0.25">
      <c r="A111" s="96" t="s">
        <v>109</v>
      </c>
      <c r="B111" s="96" t="s">
        <v>471</v>
      </c>
      <c r="C111" s="96" t="s">
        <v>191</v>
      </c>
      <c r="D111" s="97"/>
      <c r="E111" s="95"/>
    </row>
    <row r="112" spans="1:5" x14ac:dyDescent="0.25">
      <c r="A112" s="96" t="s">
        <v>109</v>
      </c>
      <c r="B112" s="96" t="s">
        <v>155</v>
      </c>
      <c r="C112" s="96" t="s">
        <v>111</v>
      </c>
      <c r="D112" s="97"/>
      <c r="E112" s="95"/>
    </row>
    <row r="113" spans="1:5" x14ac:dyDescent="0.25">
      <c r="A113" s="96" t="s">
        <v>109</v>
      </c>
      <c r="B113" s="96" t="s">
        <v>155</v>
      </c>
      <c r="C113" s="96" t="s">
        <v>191</v>
      </c>
      <c r="D113" s="97"/>
      <c r="E113" s="95"/>
    </row>
    <row r="114" spans="1:5" x14ac:dyDescent="0.25">
      <c r="A114" s="96" t="s">
        <v>109</v>
      </c>
      <c r="B114" s="96" t="s">
        <v>196</v>
      </c>
      <c r="C114" s="96" t="s">
        <v>197</v>
      </c>
      <c r="D114" s="97"/>
      <c r="E114" s="95"/>
    </row>
    <row r="115" spans="1:5" x14ac:dyDescent="0.25">
      <c r="A115" s="96" t="s">
        <v>109</v>
      </c>
      <c r="B115" s="96" t="s">
        <v>134</v>
      </c>
      <c r="C115" s="96" t="s">
        <v>135</v>
      </c>
      <c r="D115" s="97"/>
      <c r="E115" s="95"/>
    </row>
    <row r="116" spans="1:5" x14ac:dyDescent="0.25">
      <c r="A116" s="96" t="s">
        <v>109</v>
      </c>
      <c r="B116" s="96" t="s">
        <v>472</v>
      </c>
      <c r="C116" s="96" t="s">
        <v>135</v>
      </c>
      <c r="D116" s="97"/>
      <c r="E116" s="95"/>
    </row>
    <row r="117" spans="1:5" x14ac:dyDescent="0.25">
      <c r="A117" s="96" t="s">
        <v>455</v>
      </c>
      <c r="B117" s="96" t="s">
        <v>453</v>
      </c>
      <c r="C117" s="96" t="s">
        <v>454</v>
      </c>
      <c r="D117" s="97"/>
      <c r="E117" s="95"/>
    </row>
    <row r="118" spans="1:5" x14ac:dyDescent="0.25">
      <c r="A118" s="96" t="s">
        <v>455</v>
      </c>
      <c r="B118" s="96" t="s">
        <v>456</v>
      </c>
      <c r="C118" s="96" t="s">
        <v>454</v>
      </c>
      <c r="D118" s="97"/>
      <c r="E118" s="95"/>
    </row>
    <row r="119" spans="1:5" x14ac:dyDescent="0.25">
      <c r="A119" s="96" t="s">
        <v>455</v>
      </c>
      <c r="B119" s="96" t="s">
        <v>457</v>
      </c>
      <c r="C119" s="96" t="s">
        <v>454</v>
      </c>
      <c r="D119" s="97"/>
      <c r="E119" s="95"/>
    </row>
    <row r="120" spans="1:5" x14ac:dyDescent="0.25">
      <c r="A120" s="95"/>
      <c r="B120" s="95"/>
      <c r="C120" s="95"/>
      <c r="E120" s="95"/>
    </row>
    <row r="121" spans="1:5" x14ac:dyDescent="0.25">
      <c r="A121" s="95"/>
      <c r="B121" s="95"/>
      <c r="C121" s="95"/>
      <c r="E121" s="95"/>
    </row>
    <row r="122" spans="1:5" x14ac:dyDescent="0.25">
      <c r="A122" s="95"/>
      <c r="B122" s="95"/>
      <c r="C122" s="95"/>
      <c r="E122" s="95"/>
    </row>
    <row r="123" spans="1:5" x14ac:dyDescent="0.25">
      <c r="A123" s="95"/>
      <c r="B123" s="95"/>
      <c r="C123" s="95"/>
      <c r="E123" s="95"/>
    </row>
    <row r="124" spans="1:5" x14ac:dyDescent="0.25">
      <c r="A124" s="95"/>
      <c r="B124" s="95"/>
      <c r="C124" s="95"/>
      <c r="E124" s="95"/>
    </row>
    <row r="125" spans="1:5" x14ac:dyDescent="0.25">
      <c r="A125" s="95"/>
      <c r="B125" s="95"/>
      <c r="C125" s="95"/>
      <c r="E125" s="95"/>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15" ma:contentTypeDescription="Loo uus dokument" ma:contentTypeScope="" ma:versionID="bf67fab3ac2efc4248d78be0de894a6d">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dedd9a30fcea792b13e2de61d9d2870c"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Pildisildid"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9D59A43-5704-44E2-86BA-71A0CE90E0F6}"/>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2223DAC8-EC9A-47DE-8DAA-FAF9FAB2B75A}">
  <ds:schemaRefs>
    <ds:schemaRef ds:uri="http://purl.org/dc/terms/"/>
    <ds:schemaRef ds:uri="http://purl.org/dc/dcmitype/"/>
    <ds:schemaRef ds:uri="http://www.w3.org/XML/1998/namespace"/>
    <ds:schemaRef ds:uri="4295b89e-2911-42f0-a767-8ca596d6842f"/>
    <ds:schemaRef ds:uri="http://purl.org/dc/elements/1.1/"/>
    <ds:schemaRef ds:uri="http://schemas.microsoft.com/office/infopath/2007/PartnerControls"/>
    <ds:schemaRef ds:uri="http://schemas.microsoft.com/office/2006/documentManagement/types"/>
    <ds:schemaRef ds:uri="a4634551-c501-4e5e-ac96-dde1e0c9b252"/>
    <ds:schemaRef ds:uri="http://schemas.openxmlformats.org/package/2006/metadata/core-properties"/>
    <ds:schemaRef ds:uri="d65e48b5-f38d-431e-9b4f-47403bf4583f"/>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Henri Telk</cp:lastModifiedBy>
  <cp:revision/>
  <dcterms:created xsi:type="dcterms:W3CDTF">2014-12-29T14:35:11Z</dcterms:created>
  <dcterms:modified xsi:type="dcterms:W3CDTF">2022-11-21T10:50:48Z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ies>
</file>